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275" activeTab="1"/>
  </bookViews>
  <sheets>
    <sheet name="Меню лето" sheetId="2" r:id="rId1"/>
    <sheet name="титульный лист" sheetId="3" r:id="rId2"/>
  </sheets>
  <calcPr calcId="162913"/>
</workbook>
</file>

<file path=xl/calcChain.xml><?xml version="1.0" encoding="utf-8"?>
<calcChain xmlns="http://schemas.openxmlformats.org/spreadsheetml/2006/main">
  <c r="G61" i="2" l="1"/>
  <c r="G60" i="2"/>
  <c r="F59" i="2"/>
  <c r="E59" i="2"/>
  <c r="D59" i="2"/>
  <c r="G58" i="2"/>
  <c r="G57" i="2"/>
  <c r="G56" i="2"/>
  <c r="F51" i="2"/>
  <c r="E51" i="2"/>
  <c r="D51" i="2"/>
  <c r="P49" i="2"/>
  <c r="F49" i="2"/>
  <c r="C47" i="2"/>
  <c r="G46" i="2"/>
  <c r="G51" i="2" l="1"/>
  <c r="G59" i="2"/>
  <c r="F106" i="2"/>
  <c r="E106" i="2"/>
  <c r="D106" i="2"/>
  <c r="F94" i="2"/>
  <c r="E94" i="2"/>
  <c r="D94" i="2"/>
  <c r="F85" i="2"/>
  <c r="E85" i="2"/>
  <c r="D85" i="2"/>
  <c r="F72" i="2"/>
  <c r="E72" i="2"/>
  <c r="D72" i="2"/>
  <c r="F20" i="2"/>
  <c r="E20" i="2"/>
  <c r="D20" i="2"/>
  <c r="F107" i="2"/>
  <c r="E107" i="2"/>
  <c r="D107" i="2"/>
  <c r="F86" i="2"/>
  <c r="E86" i="2"/>
  <c r="D86" i="2"/>
  <c r="G85" i="2" l="1"/>
  <c r="G72" i="2"/>
  <c r="G94" i="2"/>
  <c r="G106" i="2"/>
  <c r="Q37" i="2"/>
  <c r="P37" i="2"/>
  <c r="O37" i="2"/>
  <c r="N37" i="2"/>
  <c r="M37" i="2"/>
  <c r="J37" i="2"/>
  <c r="F37" i="2"/>
  <c r="E37" i="2"/>
  <c r="D37" i="2"/>
  <c r="G102" i="2" l="1"/>
  <c r="G103" i="2"/>
  <c r="G104" i="2"/>
  <c r="G105" i="2"/>
  <c r="G107" i="2"/>
  <c r="G101" i="2"/>
  <c r="G92" i="2"/>
  <c r="G93" i="2"/>
  <c r="G91" i="2"/>
  <c r="G80" i="2"/>
  <c r="G81" i="2"/>
  <c r="G82" i="2"/>
  <c r="G83" i="2"/>
  <c r="G84" i="2"/>
  <c r="G86" i="2"/>
  <c r="G79" i="2"/>
  <c r="G69" i="2"/>
  <c r="G70" i="2"/>
  <c r="G71" i="2"/>
  <c r="G73" i="2"/>
  <c r="G74" i="2"/>
  <c r="G68" i="2"/>
  <c r="G37" i="2"/>
  <c r="G38" i="2"/>
  <c r="G40" i="2"/>
  <c r="G36" i="2"/>
  <c r="G16" i="2"/>
  <c r="G17" i="2"/>
  <c r="G18" i="2"/>
  <c r="G19" i="2"/>
  <c r="G20" i="2"/>
  <c r="G15" i="2"/>
  <c r="G26" i="2"/>
  <c r="G28" i="2"/>
  <c r="G30" i="2"/>
  <c r="G31" i="2"/>
  <c r="G25" i="2"/>
  <c r="G8" i="2"/>
  <c r="G9" i="2"/>
  <c r="G10" i="2"/>
  <c r="P64" i="2" l="1"/>
  <c r="F64" i="2"/>
  <c r="F39" i="2"/>
  <c r="D109" i="2"/>
  <c r="E109" i="2"/>
  <c r="F109" i="2"/>
  <c r="H109" i="2"/>
  <c r="I109" i="2"/>
  <c r="J109" i="2"/>
  <c r="K109" i="2"/>
  <c r="L109" i="2"/>
  <c r="M109" i="2"/>
  <c r="N109" i="2"/>
  <c r="O109" i="2"/>
  <c r="P109" i="2"/>
  <c r="Q109" i="2"/>
  <c r="R109" i="2"/>
  <c r="D97" i="2"/>
  <c r="E97" i="2"/>
  <c r="F97" i="2"/>
  <c r="I97" i="2"/>
  <c r="J97" i="2"/>
  <c r="K97" i="2"/>
  <c r="L97" i="2"/>
  <c r="M97" i="2"/>
  <c r="N97" i="2"/>
  <c r="O97" i="2"/>
  <c r="P97" i="2"/>
  <c r="Q97" i="2"/>
  <c r="R97" i="2"/>
  <c r="C97" i="2"/>
  <c r="D88" i="2"/>
  <c r="E88" i="2"/>
  <c r="F88" i="2"/>
  <c r="H88" i="2"/>
  <c r="I88" i="2"/>
  <c r="J88" i="2"/>
  <c r="K88" i="2"/>
  <c r="L88" i="2"/>
  <c r="M88" i="2"/>
  <c r="N88" i="2"/>
  <c r="O88" i="2"/>
  <c r="P88" i="2"/>
  <c r="Q88" i="2"/>
  <c r="R88" i="2"/>
  <c r="C88" i="2"/>
  <c r="D76" i="2"/>
  <c r="E76" i="2"/>
  <c r="F76" i="2"/>
  <c r="G76" i="2"/>
  <c r="J76" i="2"/>
  <c r="K76" i="2"/>
  <c r="L76" i="2"/>
  <c r="M76" i="2"/>
  <c r="N76" i="2"/>
  <c r="O76" i="2"/>
  <c r="P76" i="2"/>
  <c r="Q76" i="2"/>
  <c r="R76" i="2"/>
  <c r="C76" i="2"/>
  <c r="D64" i="2"/>
  <c r="E64" i="2"/>
  <c r="G64" i="2"/>
  <c r="H64" i="2"/>
  <c r="I64" i="2"/>
  <c r="J64" i="2"/>
  <c r="K64" i="2"/>
  <c r="L64" i="2"/>
  <c r="M64" i="2"/>
  <c r="N64" i="2"/>
  <c r="O64" i="2"/>
  <c r="Q64" i="2"/>
  <c r="R64" i="2"/>
  <c r="D53" i="2"/>
  <c r="E53" i="2"/>
  <c r="F53" i="2"/>
  <c r="H53" i="2"/>
  <c r="I53" i="2"/>
  <c r="J53" i="2"/>
  <c r="K53" i="2"/>
  <c r="L53" i="2"/>
  <c r="M53" i="2"/>
  <c r="N53" i="2"/>
  <c r="O53" i="2"/>
  <c r="P53" i="2"/>
  <c r="Q53" i="2"/>
  <c r="R53" i="2"/>
  <c r="C53" i="2"/>
  <c r="D43" i="2"/>
  <c r="E43" i="2"/>
  <c r="H43" i="2"/>
  <c r="I43" i="2"/>
  <c r="J43" i="2"/>
  <c r="K43" i="2"/>
  <c r="L43" i="2"/>
  <c r="M43" i="2"/>
  <c r="N43" i="2"/>
  <c r="O43" i="2"/>
  <c r="P43" i="2"/>
  <c r="Q43" i="2"/>
  <c r="R43" i="2"/>
  <c r="C33" i="2"/>
  <c r="C22" i="2"/>
  <c r="C12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D33" i="2"/>
  <c r="E22" i="2"/>
  <c r="F22" i="2"/>
  <c r="G22" i="2"/>
  <c r="I22" i="2"/>
  <c r="J22" i="2"/>
  <c r="K22" i="2"/>
  <c r="L22" i="2"/>
  <c r="M22" i="2"/>
  <c r="N22" i="2"/>
  <c r="O22" i="2"/>
  <c r="P22" i="2"/>
  <c r="Q22" i="2"/>
  <c r="R22" i="2"/>
  <c r="D22" i="2"/>
  <c r="E12" i="2"/>
  <c r="F12" i="2"/>
  <c r="I12" i="2"/>
  <c r="J12" i="2"/>
  <c r="K12" i="2"/>
  <c r="L12" i="2"/>
  <c r="M12" i="2"/>
  <c r="N12" i="2"/>
  <c r="O12" i="2"/>
  <c r="P12" i="2"/>
  <c r="Q12" i="2"/>
  <c r="R12" i="2"/>
  <c r="D12" i="2"/>
  <c r="K118" i="2" l="1"/>
  <c r="E118" i="2"/>
  <c r="N118" i="2"/>
  <c r="J118" i="2"/>
  <c r="Q118" i="2"/>
  <c r="M118" i="2"/>
  <c r="D118" i="2"/>
  <c r="O118" i="2"/>
  <c r="P118" i="2"/>
  <c r="L118" i="2"/>
  <c r="R118" i="2"/>
  <c r="F43" i="2"/>
  <c r="F118" i="2" s="1"/>
  <c r="G39" i="2"/>
  <c r="G43" i="2" s="1"/>
  <c r="H93" i="2"/>
  <c r="G97" i="2"/>
  <c r="H8" i="2"/>
  <c r="H12" i="2" s="1"/>
  <c r="G88" i="2" l="1"/>
  <c r="I69" i="2"/>
  <c r="I76" i="2" s="1"/>
  <c r="I118" i="2" s="1"/>
  <c r="H69" i="2"/>
  <c r="H76" i="2" s="1"/>
  <c r="H95" i="2"/>
  <c r="H97" i="2" s="1"/>
  <c r="H20" i="2"/>
  <c r="H22" i="2" s="1"/>
  <c r="G53" i="2"/>
  <c r="G12" i="2"/>
  <c r="C109" i="2"/>
  <c r="C64" i="2"/>
  <c r="C43" i="2"/>
  <c r="H118" i="2" l="1"/>
  <c r="G109" i="2"/>
  <c r="G118" i="2" s="1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D116" i="2"/>
</calcChain>
</file>

<file path=xl/sharedStrings.xml><?xml version="1.0" encoding="utf-8"?>
<sst xmlns="http://schemas.openxmlformats.org/spreadsheetml/2006/main" count="141" uniqueCount="77">
  <si>
    <t>Б</t>
  </si>
  <si>
    <t>Ж</t>
  </si>
  <si>
    <t>У</t>
  </si>
  <si>
    <t>Хлеб пшеничный</t>
  </si>
  <si>
    <t>Какао с молоком</t>
  </si>
  <si>
    <t>Итого</t>
  </si>
  <si>
    <t>Жаркое по-домашнему</t>
  </si>
  <si>
    <t>Макаронные изделия отварные с маслом</t>
  </si>
  <si>
    <t>Чай с лимоном</t>
  </si>
  <si>
    <t>*</t>
  </si>
  <si>
    <t>В1</t>
  </si>
  <si>
    <t>С</t>
  </si>
  <si>
    <t>А</t>
  </si>
  <si>
    <t>Е</t>
  </si>
  <si>
    <t>В2</t>
  </si>
  <si>
    <t>Кальций (мг)</t>
  </si>
  <si>
    <t>Фосфор (мг)</t>
  </si>
  <si>
    <t>Магний (мг)</t>
  </si>
  <si>
    <t>Железо (мг)</t>
  </si>
  <si>
    <t>Кофейный напиток на молоке</t>
  </si>
  <si>
    <t>Л 224</t>
  </si>
  <si>
    <t>Рагу из овощей</t>
  </si>
  <si>
    <t>Соус сметанный</t>
  </si>
  <si>
    <t xml:space="preserve">Тефтели из говядины </t>
  </si>
  <si>
    <t>Картофельное пюре</t>
  </si>
  <si>
    <t xml:space="preserve">Картофель отварной </t>
  </si>
  <si>
    <t xml:space="preserve">Шницель рыбный натуральный  </t>
  </si>
  <si>
    <t>Котлеты рубленные из кур, запеченные с соусом молочным</t>
  </si>
  <si>
    <t>Фрикадельки из кур или бройлеров-цыплят</t>
  </si>
  <si>
    <t>Котлеты (биточки) особые</t>
  </si>
  <si>
    <t>Напиток из сухофруктов</t>
  </si>
  <si>
    <t xml:space="preserve">Чай с сахаром </t>
  </si>
  <si>
    <t xml:space="preserve">Молоко сгущенное </t>
  </si>
  <si>
    <t>Фруктовый чай</t>
  </si>
  <si>
    <t>*379</t>
  </si>
  <si>
    <t>Омлет с колбасой или сосисками</t>
  </si>
  <si>
    <t>завтрак 25 %</t>
  </si>
  <si>
    <t>Норма по СанПин</t>
  </si>
  <si>
    <t>Йод (мг)</t>
  </si>
  <si>
    <t>Цинк (мг)</t>
  </si>
  <si>
    <t>Фактически завтрак (СРЕДНЕЕ)</t>
  </si>
  <si>
    <t>Итого за день по СанПиН</t>
  </si>
  <si>
    <t>Рыба запеченная с молочным соусом</t>
  </si>
  <si>
    <t>Л 386/597</t>
  </si>
  <si>
    <t xml:space="preserve">Пищевая ценность ЗАВТРАК </t>
  </si>
  <si>
    <t>День 1 (понедельник)</t>
  </si>
  <si>
    <t>День 2 (вторник)</t>
  </si>
  <si>
    <t>День  3 (среда)</t>
  </si>
  <si>
    <t>День 4 (четверг)</t>
  </si>
  <si>
    <t>День 5 (пятница)</t>
  </si>
  <si>
    <t>День 6 (понедельник)</t>
  </si>
  <si>
    <t>День 7 (вторник)</t>
  </si>
  <si>
    <t>День 8 (среда)</t>
  </si>
  <si>
    <t>День 9 (четверг)</t>
  </si>
  <si>
    <t>День  10 (пятница)</t>
  </si>
  <si>
    <t>Овощи свежие (огурцы)</t>
  </si>
  <si>
    <t xml:space="preserve">Каша жидкая молочная (рисовая) </t>
  </si>
  <si>
    <t>Салат из овощей (помидоров и огурцов)</t>
  </si>
  <si>
    <t>Салат из овощей (белокачанной капусты)</t>
  </si>
  <si>
    <t>Хлеб ржаной йодированный</t>
  </si>
  <si>
    <t>Овощи свежие (помидоры)</t>
  </si>
  <si>
    <t>Кондитерское изделие (печенье сахарное)</t>
  </si>
  <si>
    <t>Салат из овощей (белокачанной капусты с морковью)</t>
  </si>
  <si>
    <t>Каша вязкая (гречневая)</t>
  </si>
  <si>
    <t>Минеральные вещества, мг</t>
  </si>
  <si>
    <t>Пищевые вещества, г</t>
  </si>
  <si>
    <t>Энергетическая ценность, кКал</t>
  </si>
  <si>
    <t>Витамины, мг</t>
  </si>
  <si>
    <t xml:space="preserve">Минеральные вещества, мг </t>
  </si>
  <si>
    <t xml:space="preserve">Сок натуральный </t>
  </si>
  <si>
    <t xml:space="preserve">Сок  натуральный </t>
  </si>
  <si>
    <t>Кондитерское изделие (пряники)</t>
  </si>
  <si>
    <t>Запеканка из творога</t>
  </si>
  <si>
    <t xml:space="preserve">Кисломолочный продукт </t>
  </si>
  <si>
    <t xml:space="preserve">Меню завтраков для обучающихся 1-4 классов </t>
  </si>
  <si>
    <t>Фрукты свежие (по сезону)</t>
  </si>
  <si>
    <t xml:space="preserve">Сыр порциями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</si>
</sst>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2" fontId="1" fillId="0" borderId="1" xfId="0" applyNumberFormat="1" applyFont="1" applyBorder="1"/>
    <xf numFmtId="2" fontId="1" fillId="0" borderId="2" xfId="0" applyNumberFormat="1" applyFont="1" applyBorder="1"/>
    <xf numFmtId="2" fontId="2" fillId="0" borderId="1" xfId="0" applyNumberFormat="1" applyFont="1" applyBorder="1" applyAlignment="1">
      <alignment horizontal="left" vertical="center"/>
    </xf>
    <xf numFmtId="2" fontId="2" fillId="0" borderId="5" xfId="0" applyNumberFormat="1" applyFont="1" applyBorder="1" applyAlignment="1">
      <alignment horizontal="left" vertical="center"/>
    </xf>
    <xf numFmtId="2" fontId="2" fillId="0" borderId="4" xfId="0" applyNumberFormat="1" applyFont="1" applyBorder="1" applyAlignment="1">
      <alignment horizontal="left" vertical="center"/>
    </xf>
    <xf numFmtId="2" fontId="2" fillId="0" borderId="8" xfId="0" applyNumberFormat="1" applyFont="1" applyBorder="1" applyAlignment="1">
      <alignment horizontal="left" vertical="center"/>
    </xf>
    <xf numFmtId="2" fontId="2" fillId="0" borderId="3" xfId="0" applyNumberFormat="1" applyFont="1" applyBorder="1" applyAlignment="1">
      <alignment horizontal="left" vertical="center"/>
    </xf>
    <xf numFmtId="2" fontId="3" fillId="4" borderId="1" xfId="0" applyNumberFormat="1" applyFont="1" applyFill="1" applyBorder="1"/>
    <xf numFmtId="2" fontId="3" fillId="4" borderId="1" xfId="0" applyNumberFormat="1" applyFont="1" applyFill="1" applyBorder="1" applyAlignment="1"/>
    <xf numFmtId="2" fontId="3" fillId="0" borderId="1" xfId="0" applyNumberFormat="1" applyFont="1" applyBorder="1"/>
    <xf numFmtId="2" fontId="3" fillId="5" borderId="1" xfId="0" applyNumberFormat="1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/>
    <xf numFmtId="2" fontId="3" fillId="6" borderId="1" xfId="0" applyNumberFormat="1" applyFont="1" applyFill="1" applyBorder="1"/>
    <xf numFmtId="2" fontId="3" fillId="0" borderId="1" xfId="0" applyNumberFormat="1" applyFont="1" applyFill="1" applyBorder="1" applyAlignment="1">
      <alignment horizontal="right"/>
    </xf>
    <xf numFmtId="0" fontId="4" fillId="4" borderId="1" xfId="0" applyFont="1" applyFill="1" applyBorder="1"/>
    <xf numFmtId="2" fontId="4" fillId="4" borderId="1" xfId="0" applyNumberFormat="1" applyFont="1" applyFill="1" applyBorder="1"/>
    <xf numFmtId="2" fontId="4" fillId="0" borderId="1" xfId="0" applyNumberFormat="1" applyFont="1" applyBorder="1"/>
    <xf numFmtId="2" fontId="2" fillId="0" borderId="1" xfId="0" applyNumberFormat="1" applyFont="1" applyFill="1" applyBorder="1"/>
    <xf numFmtId="2" fontId="2" fillId="4" borderId="1" xfId="0" applyNumberFormat="1" applyFont="1" applyFill="1" applyBorder="1"/>
    <xf numFmtId="2" fontId="2" fillId="0" borderId="1" xfId="0" applyNumberFormat="1" applyFont="1" applyBorder="1"/>
    <xf numFmtId="2" fontId="3" fillId="7" borderId="1" xfId="0" applyNumberFormat="1" applyFont="1" applyFill="1" applyBorder="1"/>
    <xf numFmtId="2" fontId="3" fillId="7" borderId="1" xfId="0" applyNumberFormat="1" applyFont="1" applyFill="1" applyBorder="1" applyAlignment="1"/>
    <xf numFmtId="2" fontId="2" fillId="8" borderId="1" xfId="0" applyNumberFormat="1" applyFont="1" applyFill="1" applyBorder="1"/>
    <xf numFmtId="2" fontId="5" fillId="8" borderId="1" xfId="0" applyNumberFormat="1" applyFont="1" applyFill="1" applyBorder="1"/>
    <xf numFmtId="2" fontId="2" fillId="0" borderId="1" xfId="0" applyNumberFormat="1" applyFont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 vertical="center" wrapText="1"/>
    </xf>
    <xf numFmtId="2" fontId="3" fillId="4" borderId="5" xfId="0" applyNumberFormat="1" applyFont="1" applyFill="1" applyBorder="1"/>
    <xf numFmtId="2" fontId="3" fillId="4" borderId="4" xfId="0" applyNumberFormat="1" applyFont="1" applyFill="1" applyBorder="1"/>
    <xf numFmtId="2" fontId="3" fillId="4" borderId="8" xfId="0" applyNumberFormat="1" applyFont="1" applyFill="1" applyBorder="1"/>
    <xf numFmtId="2" fontId="3" fillId="0" borderId="3" xfId="0" applyNumberFormat="1" applyFont="1" applyBorder="1"/>
    <xf numFmtId="0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wrapText="1"/>
    </xf>
    <xf numFmtId="2" fontId="1" fillId="0" borderId="2" xfId="0" applyNumberFormat="1" applyFont="1" applyFill="1" applyBorder="1" applyAlignment="1">
      <alignment wrapText="1"/>
    </xf>
    <xf numFmtId="0" fontId="1" fillId="0" borderId="0" xfId="0" applyNumberFormat="1" applyFont="1" applyFill="1" applyAlignment="1">
      <alignment horizontal="center" wrapText="1"/>
    </xf>
    <xf numFmtId="0" fontId="1" fillId="0" borderId="4" xfId="0" applyNumberFormat="1" applyFont="1" applyFill="1" applyBorder="1" applyAlignment="1">
      <alignment horizontal="center" wrapText="1"/>
    </xf>
    <xf numFmtId="0" fontId="1" fillId="4" borderId="4" xfId="0" applyNumberFormat="1" applyFont="1" applyFill="1" applyBorder="1" applyAlignment="1">
      <alignment horizontal="center" wrapText="1"/>
    </xf>
    <xf numFmtId="2" fontId="2" fillId="4" borderId="4" xfId="0" applyNumberFormat="1" applyFont="1" applyFill="1" applyBorder="1"/>
    <xf numFmtId="2" fontId="2" fillId="0" borderId="3" xfId="0" applyNumberFormat="1" applyFont="1" applyBorder="1"/>
    <xf numFmtId="2" fontId="6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/>
    <xf numFmtId="2" fontId="6" fillId="4" borderId="1" xfId="0" applyNumberFormat="1" applyFont="1" applyFill="1" applyBorder="1"/>
    <xf numFmtId="2" fontId="6" fillId="4" borderId="5" xfId="0" applyNumberFormat="1" applyFont="1" applyFill="1" applyBorder="1"/>
    <xf numFmtId="2" fontId="6" fillId="4" borderId="4" xfId="0" applyNumberFormat="1" applyFont="1" applyFill="1" applyBorder="1"/>
    <xf numFmtId="2" fontId="6" fillId="4" borderId="8" xfId="0" applyNumberFormat="1" applyFont="1" applyFill="1" applyBorder="1"/>
    <xf numFmtId="2" fontId="6" fillId="0" borderId="3" xfId="0" applyNumberFormat="1" applyFont="1" applyBorder="1"/>
    <xf numFmtId="2" fontId="6" fillId="0" borderId="1" xfId="0" applyNumberFormat="1" applyFont="1" applyBorder="1"/>
    <xf numFmtId="2" fontId="6" fillId="0" borderId="4" xfId="0" applyNumberFormat="1" applyFont="1" applyBorder="1"/>
    <xf numFmtId="2" fontId="3" fillId="0" borderId="4" xfId="0" applyNumberFormat="1" applyFont="1" applyBorder="1"/>
    <xf numFmtId="2" fontId="3" fillId="0" borderId="4" xfId="0" applyNumberFormat="1" applyFont="1" applyFill="1" applyBorder="1"/>
    <xf numFmtId="2" fontId="4" fillId="0" borderId="4" xfId="0" applyNumberFormat="1" applyFont="1" applyBorder="1"/>
    <xf numFmtId="2" fontId="2" fillId="0" borderId="4" xfId="0" applyNumberFormat="1" applyFont="1" applyFill="1" applyBorder="1"/>
    <xf numFmtId="2" fontId="2" fillId="3" borderId="4" xfId="0" applyNumberFormat="1" applyFont="1" applyFill="1" applyBorder="1" applyAlignment="1">
      <alignment horizontal="right" vertical="center"/>
    </xf>
    <xf numFmtId="2" fontId="3" fillId="6" borderId="3" xfId="0" applyNumberFormat="1" applyFont="1" applyFill="1" applyBorder="1"/>
    <xf numFmtId="2" fontId="3" fillId="0" borderId="3" xfId="0" applyNumberFormat="1" applyFont="1" applyFill="1" applyBorder="1"/>
    <xf numFmtId="2" fontId="4" fillId="0" borderId="3" xfId="0" applyNumberFormat="1" applyFont="1" applyBorder="1"/>
    <xf numFmtId="2" fontId="2" fillId="0" borderId="3" xfId="0" applyNumberFormat="1" applyFont="1" applyFill="1" applyBorder="1"/>
    <xf numFmtId="2" fontId="3" fillId="7" borderId="3" xfId="0" applyNumberFormat="1" applyFont="1" applyFill="1" applyBorder="1"/>
    <xf numFmtId="2" fontId="3" fillId="4" borderId="3" xfId="0" applyNumberFormat="1" applyFont="1" applyFill="1" applyBorder="1"/>
    <xf numFmtId="2" fontId="3" fillId="4" borderId="0" xfId="0" applyNumberFormat="1" applyFont="1" applyFill="1" applyBorder="1"/>
    <xf numFmtId="2" fontId="2" fillId="4" borderId="0" xfId="0" applyNumberFormat="1" applyFont="1" applyFill="1" applyBorder="1"/>
    <xf numFmtId="2" fontId="6" fillId="4" borderId="0" xfId="0" applyNumberFormat="1" applyFont="1" applyFill="1" applyBorder="1"/>
    <xf numFmtId="2" fontId="2" fillId="4" borderId="0" xfId="0" applyNumberFormat="1" applyFont="1" applyFill="1" applyBorder="1" applyAlignment="1">
      <alignment horizontal="left" vertical="center"/>
    </xf>
    <xf numFmtId="2" fontId="4" fillId="4" borderId="0" xfId="0" applyNumberFormat="1" applyFont="1" applyFill="1" applyBorder="1"/>
    <xf numFmtId="2" fontId="3" fillId="4" borderId="5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/>
    <xf numFmtId="2" fontId="3" fillId="0" borderId="5" xfId="0" applyNumberFormat="1" applyFont="1" applyFill="1" applyBorder="1"/>
    <xf numFmtId="2" fontId="3" fillId="0" borderId="6" xfId="0" applyNumberFormat="1" applyFont="1" applyFill="1" applyBorder="1"/>
    <xf numFmtId="2" fontId="3" fillId="0" borderId="7" xfId="0" applyNumberFormat="1" applyFont="1" applyBorder="1"/>
    <xf numFmtId="2" fontId="3" fillId="0" borderId="5" xfId="0" applyNumberFormat="1" applyFont="1" applyBorder="1"/>
    <xf numFmtId="2" fontId="3" fillId="4" borderId="2" xfId="0" applyNumberFormat="1" applyFont="1" applyFill="1" applyBorder="1" applyAlignment="1">
      <alignment horizontal="center"/>
    </xf>
    <xf numFmtId="2" fontId="3" fillId="4" borderId="2" xfId="0" applyNumberFormat="1" applyFont="1" applyFill="1" applyBorder="1" applyAlignment="1"/>
    <xf numFmtId="2" fontId="3" fillId="4" borderId="2" xfId="0" applyNumberFormat="1" applyFont="1" applyFill="1" applyBorder="1"/>
    <xf numFmtId="2" fontId="3" fillId="0" borderId="2" xfId="0" applyNumberFormat="1" applyFont="1" applyFill="1" applyBorder="1"/>
    <xf numFmtId="2" fontId="3" fillId="0" borderId="9" xfId="0" applyNumberFormat="1" applyFont="1" applyFill="1" applyBorder="1"/>
    <xf numFmtId="2" fontId="3" fillId="0" borderId="10" xfId="0" applyNumberFormat="1" applyFont="1" applyBorder="1"/>
    <xf numFmtId="2" fontId="3" fillId="0" borderId="2" xfId="0" applyNumberFormat="1" applyFont="1" applyBorder="1"/>
    <xf numFmtId="2" fontId="3" fillId="4" borderId="0" xfId="0" applyNumberFormat="1" applyFont="1" applyFill="1" applyBorder="1" applyAlignment="1">
      <alignment horizontal="center"/>
    </xf>
    <xf numFmtId="2" fontId="3" fillId="4" borderId="0" xfId="0" applyNumberFormat="1" applyFont="1" applyFill="1" applyBorder="1" applyAlignment="1"/>
    <xf numFmtId="2" fontId="2" fillId="3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/>
    <xf numFmtId="0" fontId="7" fillId="0" borderId="2" xfId="0" applyNumberFormat="1" applyFont="1" applyFill="1" applyBorder="1" applyAlignment="1">
      <alignment horizontal="center" wrapText="1"/>
    </xf>
    <xf numFmtId="2" fontId="7" fillId="0" borderId="2" xfId="0" applyNumberFormat="1" applyFont="1" applyFill="1" applyBorder="1" applyAlignment="1">
      <alignment wrapText="1"/>
    </xf>
    <xf numFmtId="2" fontId="7" fillId="0" borderId="2" xfId="0" applyNumberFormat="1" applyFont="1" applyBorder="1"/>
    <xf numFmtId="0" fontId="7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wrapText="1"/>
    </xf>
    <xf numFmtId="2" fontId="7" fillId="0" borderId="1" xfId="0" applyNumberFormat="1" applyFont="1" applyBorder="1"/>
    <xf numFmtId="0" fontId="7" fillId="4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/>
    <xf numFmtId="2" fontId="7" fillId="4" borderId="2" xfId="0" applyNumberFormat="1" applyFont="1" applyFill="1" applyBorder="1"/>
    <xf numFmtId="2" fontId="7" fillId="0" borderId="1" xfId="0" applyNumberFormat="1" applyFont="1" applyFill="1" applyBorder="1" applyAlignment="1">
      <alignment horizontal="right"/>
    </xf>
    <xf numFmtId="2" fontId="8" fillId="2" borderId="1" xfId="0" applyNumberFormat="1" applyFont="1" applyFill="1" applyBorder="1" applyAlignment="1">
      <alignment wrapText="1"/>
    </xf>
    <xf numFmtId="0" fontId="9" fillId="4" borderId="1" xfId="0" applyFont="1" applyFill="1" applyBorder="1"/>
    <xf numFmtId="2" fontId="9" fillId="4" borderId="1" xfId="0" applyNumberFormat="1" applyFont="1" applyFill="1" applyBorder="1"/>
    <xf numFmtId="2" fontId="7" fillId="4" borderId="1" xfId="0" applyNumberFormat="1" applyFont="1" applyFill="1" applyBorder="1"/>
    <xf numFmtId="2" fontId="7" fillId="5" borderId="1" xfId="0" applyNumberFormat="1" applyFont="1" applyFill="1" applyBorder="1" applyAlignment="1">
      <alignment wrapText="1"/>
    </xf>
    <xf numFmtId="2" fontId="7" fillId="0" borderId="5" xfId="0" applyNumberFormat="1" applyFont="1" applyBorder="1"/>
    <xf numFmtId="2" fontId="10" fillId="8" borderId="1" xfId="0" applyNumberFormat="1" applyFont="1" applyFill="1" applyBorder="1"/>
    <xf numFmtId="2" fontId="8" fillId="8" borderId="1" xfId="0" applyNumberFormat="1" applyFont="1" applyFill="1" applyBorder="1"/>
    <xf numFmtId="0" fontId="7" fillId="4" borderId="0" xfId="0" applyNumberFormat="1" applyFont="1" applyFill="1" applyBorder="1" applyAlignment="1">
      <alignment horizontal="center" wrapText="1"/>
    </xf>
    <xf numFmtId="2" fontId="7" fillId="4" borderId="2" xfId="0" applyNumberFormat="1" applyFont="1" applyFill="1" applyBorder="1" applyAlignment="1">
      <alignment wrapText="1"/>
    </xf>
    <xf numFmtId="0" fontId="8" fillId="2" borderId="1" xfId="0" applyNumberFormat="1" applyFont="1" applyFill="1" applyBorder="1" applyAlignment="1">
      <alignment horizontal="center" wrapText="1"/>
    </xf>
    <xf numFmtId="2" fontId="8" fillId="2" borderId="1" xfId="0" applyNumberFormat="1" applyFont="1" applyFill="1" applyBorder="1" applyAlignment="1">
      <alignment horizontal="left" wrapText="1"/>
    </xf>
    <xf numFmtId="0" fontId="8" fillId="4" borderId="6" xfId="0" applyNumberFormat="1" applyFont="1" applyFill="1" applyBorder="1" applyAlignment="1">
      <alignment horizontal="center" wrapText="1"/>
    </xf>
    <xf numFmtId="2" fontId="8" fillId="2" borderId="1" xfId="0" applyNumberFormat="1" applyFont="1" applyFill="1" applyBorder="1" applyAlignment="1">
      <alignment horizontal="right" wrapText="1"/>
    </xf>
    <xf numFmtId="0" fontId="8" fillId="4" borderId="4" xfId="0" applyNumberFormat="1" applyFont="1" applyFill="1" applyBorder="1" applyAlignment="1">
      <alignment horizontal="center" wrapText="1"/>
    </xf>
    <xf numFmtId="2" fontId="7" fillId="0" borderId="5" xfId="0" applyNumberFormat="1" applyFont="1" applyFill="1" applyBorder="1" applyAlignment="1">
      <alignment wrapText="1"/>
    </xf>
    <xf numFmtId="0" fontId="7" fillId="0" borderId="0" xfId="0" applyNumberFormat="1" applyFont="1" applyFill="1" applyAlignment="1">
      <alignment horizontal="center" wrapText="1"/>
    </xf>
    <xf numFmtId="0" fontId="7" fillId="0" borderId="4" xfId="0" applyNumberFormat="1" applyFont="1" applyFill="1" applyBorder="1" applyAlignment="1">
      <alignment horizontal="center" wrapText="1"/>
    </xf>
    <xf numFmtId="0" fontId="7" fillId="4" borderId="4" xfId="0" applyNumberFormat="1" applyFont="1" applyFill="1" applyBorder="1" applyAlignment="1">
      <alignment horizontal="center" wrapText="1"/>
    </xf>
    <xf numFmtId="0" fontId="9" fillId="4" borderId="3" xfId="0" applyFont="1" applyFill="1" applyBorder="1"/>
    <xf numFmtId="0" fontId="7" fillId="4" borderId="0" xfId="0" applyNumberFormat="1" applyFont="1" applyFill="1" applyAlignment="1">
      <alignment horizontal="center" wrapText="1"/>
    </xf>
    <xf numFmtId="0" fontId="7" fillId="0" borderId="5" xfId="0" applyNumberFormat="1" applyFont="1" applyFill="1" applyBorder="1" applyAlignment="1">
      <alignment horizontal="center" wrapText="1"/>
    </xf>
    <xf numFmtId="2" fontId="7" fillId="4" borderId="1" xfId="0" applyNumberFormat="1" applyFont="1" applyFill="1" applyBorder="1" applyAlignment="1">
      <alignment wrapText="1"/>
    </xf>
    <xf numFmtId="2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/>
    <xf numFmtId="2" fontId="7" fillId="0" borderId="1" xfId="0" applyNumberFormat="1" applyFont="1" applyFill="1" applyBorder="1" applyAlignment="1">
      <alignment horizontal="center"/>
    </xf>
    <xf numFmtId="2" fontId="7" fillId="7" borderId="1" xfId="0" applyNumberFormat="1" applyFont="1" applyFill="1" applyBorder="1"/>
    <xf numFmtId="2" fontId="8" fillId="7" borderId="1" xfId="0" applyNumberFormat="1" applyFont="1" applyFill="1" applyBorder="1" applyAlignment="1">
      <alignment horizontal="center"/>
    </xf>
    <xf numFmtId="2" fontId="8" fillId="8" borderId="1" xfId="0" applyNumberFormat="1" applyFont="1" applyFill="1" applyBorder="1" applyAlignment="1"/>
    <xf numFmtId="2" fontId="8" fillId="5" borderId="4" xfId="0" applyNumberFormat="1" applyFont="1" applyFill="1" applyBorder="1" applyAlignment="1">
      <alignment horizontal="center" wrapText="1"/>
    </xf>
    <xf numFmtId="2" fontId="8" fillId="5" borderId="3" xfId="0" applyNumberFormat="1" applyFont="1" applyFill="1" applyBorder="1" applyAlignment="1">
      <alignment horizont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2" fontId="2" fillId="3" borderId="8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5" borderId="4" xfId="0" applyNumberFormat="1" applyFont="1" applyFill="1" applyBorder="1" applyAlignment="1">
      <alignment horizontal="center" wrapText="1"/>
    </xf>
    <xf numFmtId="2" fontId="2" fillId="5" borderId="3" xfId="0" applyNumberFormat="1" applyFont="1" applyFill="1" applyBorder="1" applyAlignment="1">
      <alignment horizontal="center" wrapText="1"/>
    </xf>
    <xf numFmtId="2" fontId="8" fillId="5" borderId="1" xfId="0" applyNumberFormat="1" applyFont="1" applyFill="1" applyBorder="1" applyAlignment="1">
      <alignment horizontal="center" wrapText="1"/>
    </xf>
    <xf numFmtId="2" fontId="2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0F53D"/>
      <color rgb="FFD79BEF"/>
      <color rgb="FF32D70B"/>
      <color rgb="FF9A57C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581023</xdr:colOff>
      <xdr:row>0</xdr:row>
      <xdr:rowOff>171396</xdr:rowOff>
    </xdr:from>
    <xdr:to>
      <xdr:col>16</xdr:col>
      <xdr:colOff>476249</xdr:colOff>
      <xdr:row>30</xdr:row>
      <xdr:rowOff>47628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2609820" y="-1857401"/>
          <a:ext cx="5591232" cy="9648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1"/>
  <sheetViews>
    <sheetView zoomScale="80" zoomScaleNormal="80" workbookViewId="0"/>
  </sheetViews>
  <sheetFormatPr defaultColWidth="9.140625" defaultRowHeight="15.75" customHeight="1" x14ac:dyDescent="0.25"/>
  <cols>
    <col min="1" max="1" width="7.28515625" style="27" customWidth="1"/>
    <col min="2" max="2" width="67.7109375" style="9" customWidth="1"/>
    <col min="3" max="3" width="9.28515625" style="8" customWidth="1"/>
    <col min="4" max="6" width="9.140625" style="8"/>
    <col min="7" max="7" width="14" style="8" customWidth="1"/>
    <col min="8" max="15" width="9.140625" style="8"/>
    <col min="16" max="16" width="11" style="8" customWidth="1"/>
    <col min="17" max="17" width="10.140625" style="8" customWidth="1"/>
    <col min="18" max="18" width="9.140625" style="10"/>
    <col min="19" max="19" width="9.140625" style="50"/>
    <col min="20" max="37" width="9.140625" style="61"/>
    <col min="38" max="38" width="9.140625" style="32"/>
    <col min="39" max="16384" width="9.140625" style="10"/>
  </cols>
  <sheetData>
    <row r="1" spans="1:38" s="48" customFormat="1" ht="15.75" customHeight="1" x14ac:dyDescent="0.3">
      <c r="A1" s="41"/>
      <c r="B1" s="42" t="s">
        <v>74</v>
      </c>
      <c r="C1" s="43"/>
      <c r="D1" s="43"/>
      <c r="E1" s="43"/>
      <c r="F1" s="43"/>
      <c r="G1" s="44"/>
      <c r="H1" s="43"/>
      <c r="I1" s="43"/>
      <c r="J1" s="43"/>
      <c r="K1" s="43"/>
      <c r="L1" s="43"/>
      <c r="M1" s="45"/>
      <c r="N1" s="46"/>
      <c r="O1" s="46"/>
      <c r="P1" s="46"/>
      <c r="Q1" s="46"/>
      <c r="R1" s="47"/>
      <c r="S1" s="49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47"/>
    </row>
    <row r="2" spans="1:38" ht="15.75" customHeight="1" x14ac:dyDescent="0.25">
      <c r="G2" s="29"/>
      <c r="M2" s="30"/>
      <c r="N2" s="31"/>
      <c r="O2" s="31"/>
      <c r="P2" s="31"/>
      <c r="Q2" s="31"/>
      <c r="R2" s="32"/>
    </row>
    <row r="3" spans="1:38" s="3" customFormat="1" ht="15.75" customHeight="1" x14ac:dyDescent="0.25">
      <c r="A3" s="26"/>
      <c r="B3" s="3" t="s">
        <v>44</v>
      </c>
      <c r="G3" s="4"/>
      <c r="M3" s="5"/>
      <c r="N3" s="6"/>
      <c r="O3" s="6"/>
      <c r="P3" s="6"/>
      <c r="Q3" s="6"/>
      <c r="R3" s="7"/>
      <c r="S3" s="5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7"/>
    </row>
    <row r="4" spans="1:38" ht="25.5" customHeight="1" x14ac:dyDescent="0.25">
      <c r="D4" s="127" t="s">
        <v>65</v>
      </c>
      <c r="E4" s="127"/>
      <c r="F4" s="127"/>
      <c r="G4" s="128" t="s">
        <v>66</v>
      </c>
      <c r="H4" s="127" t="s">
        <v>67</v>
      </c>
      <c r="I4" s="127"/>
      <c r="J4" s="127"/>
      <c r="K4" s="127"/>
      <c r="L4" s="127"/>
      <c r="M4" s="124" t="s">
        <v>68</v>
      </c>
      <c r="N4" s="125"/>
      <c r="O4" s="125"/>
      <c r="P4" s="125"/>
      <c r="Q4" s="125"/>
      <c r="R4" s="126"/>
      <c r="S4" s="30"/>
    </row>
    <row r="5" spans="1:38" ht="33.75" customHeight="1" x14ac:dyDescent="0.25">
      <c r="A5" s="130" t="s">
        <v>45</v>
      </c>
      <c r="B5" s="131"/>
      <c r="C5" s="11"/>
      <c r="D5" s="12" t="s">
        <v>0</v>
      </c>
      <c r="E5" s="12" t="s">
        <v>1</v>
      </c>
      <c r="F5" s="12" t="s">
        <v>2</v>
      </c>
      <c r="G5" s="129"/>
      <c r="H5" s="12" t="s">
        <v>10</v>
      </c>
      <c r="I5" s="12" t="s">
        <v>14</v>
      </c>
      <c r="J5" s="12" t="s">
        <v>11</v>
      </c>
      <c r="K5" s="12" t="s">
        <v>12</v>
      </c>
      <c r="L5" s="12" t="s">
        <v>13</v>
      </c>
      <c r="M5" s="12" t="s">
        <v>15</v>
      </c>
      <c r="N5" s="12" t="s">
        <v>16</v>
      </c>
      <c r="O5" s="12" t="s">
        <v>17</v>
      </c>
      <c r="P5" s="12" t="s">
        <v>18</v>
      </c>
      <c r="Q5" s="12" t="s">
        <v>39</v>
      </c>
      <c r="R5" s="12" t="s">
        <v>38</v>
      </c>
      <c r="S5" s="30"/>
    </row>
    <row r="6" spans="1:38" s="14" customFormat="1" ht="24.95" customHeight="1" x14ac:dyDescent="0.3">
      <c r="A6" s="86">
        <v>3</v>
      </c>
      <c r="B6" s="87" t="s">
        <v>76</v>
      </c>
      <c r="C6" s="88">
        <v>15</v>
      </c>
      <c r="D6" s="90">
        <v>3.8</v>
      </c>
      <c r="E6" s="90">
        <v>3.9</v>
      </c>
      <c r="F6" s="90">
        <v>0</v>
      </c>
      <c r="G6" s="90">
        <v>51</v>
      </c>
      <c r="H6" s="90">
        <v>0</v>
      </c>
      <c r="I6" s="90">
        <v>0</v>
      </c>
      <c r="J6" s="90">
        <v>0.1</v>
      </c>
      <c r="K6" s="90">
        <v>34.5</v>
      </c>
      <c r="L6" s="90">
        <v>0.02</v>
      </c>
      <c r="M6" s="90">
        <v>135</v>
      </c>
      <c r="N6" s="90">
        <v>88.5</v>
      </c>
      <c r="O6" s="90">
        <v>7.5</v>
      </c>
      <c r="P6" s="90">
        <v>0.13</v>
      </c>
      <c r="Q6" s="90">
        <v>1.1000000000000001</v>
      </c>
      <c r="R6" s="90">
        <v>0</v>
      </c>
      <c r="S6" s="5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55"/>
    </row>
    <row r="7" spans="1:38" ht="24.95" customHeight="1" x14ac:dyDescent="0.3">
      <c r="A7" s="101"/>
      <c r="B7" s="102" t="s">
        <v>56</v>
      </c>
      <c r="C7" s="91">
        <v>235</v>
      </c>
      <c r="D7" s="90">
        <v>7.93</v>
      </c>
      <c r="E7" s="90">
        <v>10.93</v>
      </c>
      <c r="F7" s="90">
        <v>39.049999999999997</v>
      </c>
      <c r="G7" s="90">
        <v>309.95</v>
      </c>
      <c r="H7" s="90">
        <v>0.03</v>
      </c>
      <c r="I7" s="90">
        <v>0.38</v>
      </c>
      <c r="J7" s="90">
        <v>0.189</v>
      </c>
      <c r="K7" s="90">
        <v>0.63</v>
      </c>
      <c r="L7" s="90">
        <v>0</v>
      </c>
      <c r="M7" s="90">
        <v>21.630000000000003</v>
      </c>
      <c r="N7" s="90">
        <v>22.8795</v>
      </c>
      <c r="O7" s="90">
        <v>5.69</v>
      </c>
      <c r="P7" s="90">
        <v>0.32</v>
      </c>
      <c r="Q7" s="90">
        <v>2.2000000000000002</v>
      </c>
      <c r="R7" s="90">
        <v>0</v>
      </c>
      <c r="S7" s="51"/>
    </row>
    <row r="8" spans="1:38" s="14" customFormat="1" ht="24.95" customHeight="1" x14ac:dyDescent="0.3">
      <c r="A8" s="86">
        <v>382</v>
      </c>
      <c r="B8" s="87" t="s">
        <v>4</v>
      </c>
      <c r="C8" s="88">
        <v>200</v>
      </c>
      <c r="D8" s="92">
        <v>4.07</v>
      </c>
      <c r="E8" s="92">
        <v>3.5</v>
      </c>
      <c r="F8" s="92">
        <v>17.5</v>
      </c>
      <c r="G8" s="90">
        <f t="shared" ref="G8:G10" si="0">F8*4+E8*9+D8*4</f>
        <v>117.78</v>
      </c>
      <c r="H8" s="92">
        <f>0.28*0.18</f>
        <v>5.04E-2</v>
      </c>
      <c r="I8" s="92">
        <v>0.18</v>
      </c>
      <c r="J8" s="92">
        <v>1.57</v>
      </c>
      <c r="K8" s="92">
        <v>0.24</v>
      </c>
      <c r="L8" s="92">
        <v>0</v>
      </c>
      <c r="M8" s="92">
        <v>152.19999999999999</v>
      </c>
      <c r="N8" s="92">
        <v>124.5</v>
      </c>
      <c r="O8" s="92">
        <v>21.34</v>
      </c>
      <c r="P8" s="92">
        <v>0.47</v>
      </c>
      <c r="Q8" s="90">
        <v>0.5</v>
      </c>
      <c r="R8" s="90">
        <v>0</v>
      </c>
      <c r="S8" s="5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55"/>
    </row>
    <row r="9" spans="1:38" s="13" customFormat="1" ht="24.95" customHeight="1" x14ac:dyDescent="0.3">
      <c r="A9" s="86"/>
      <c r="B9" s="87" t="s">
        <v>3</v>
      </c>
      <c r="C9" s="88">
        <v>20</v>
      </c>
      <c r="D9" s="90">
        <v>1.35</v>
      </c>
      <c r="E9" s="90">
        <v>0.17199999999999999</v>
      </c>
      <c r="F9" s="90">
        <v>10.029999999999999</v>
      </c>
      <c r="G9" s="90">
        <f t="shared" si="0"/>
        <v>47.067999999999998</v>
      </c>
      <c r="H9" s="90">
        <v>2.4E-2</v>
      </c>
      <c r="I9" s="90">
        <v>5.0000000000000001E-3</v>
      </c>
      <c r="J9" s="90">
        <v>0</v>
      </c>
      <c r="K9" s="90">
        <v>0</v>
      </c>
      <c r="L9" s="90">
        <v>0.22</v>
      </c>
      <c r="M9" s="90">
        <v>4</v>
      </c>
      <c r="N9" s="90">
        <v>13</v>
      </c>
      <c r="O9" s="90">
        <v>2.8</v>
      </c>
      <c r="P9" s="90">
        <v>0.22</v>
      </c>
      <c r="Q9" s="90">
        <v>0.14699999999999999</v>
      </c>
      <c r="R9" s="90">
        <v>0</v>
      </c>
      <c r="S9" s="5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56"/>
    </row>
    <row r="10" spans="1:38" s="13" customFormat="1" ht="24.95" customHeight="1" x14ac:dyDescent="0.3">
      <c r="A10" s="86">
        <v>368</v>
      </c>
      <c r="B10" s="87" t="s">
        <v>75</v>
      </c>
      <c r="C10" s="88">
        <v>120</v>
      </c>
      <c r="D10" s="92">
        <v>0.5</v>
      </c>
      <c r="E10" s="92">
        <v>0.5</v>
      </c>
      <c r="F10" s="92">
        <v>12.8</v>
      </c>
      <c r="G10" s="90">
        <f t="shared" si="0"/>
        <v>57.7</v>
      </c>
      <c r="H10" s="92">
        <v>0.04</v>
      </c>
      <c r="I10" s="92">
        <v>0.01</v>
      </c>
      <c r="J10" s="92">
        <v>5</v>
      </c>
      <c r="K10" s="92">
        <v>0</v>
      </c>
      <c r="L10" s="92">
        <v>0.33</v>
      </c>
      <c r="M10" s="92">
        <v>25</v>
      </c>
      <c r="N10" s="92">
        <v>18.3</v>
      </c>
      <c r="O10" s="92">
        <v>14.16</v>
      </c>
      <c r="P10" s="92">
        <v>0.5</v>
      </c>
      <c r="Q10" s="90">
        <v>0.48</v>
      </c>
      <c r="R10" s="90">
        <v>1.0000000000000001E-5</v>
      </c>
      <c r="S10" s="5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56"/>
    </row>
    <row r="11" spans="1:38" s="13" customFormat="1" ht="24.95" customHeight="1" x14ac:dyDescent="0.3">
      <c r="A11" s="89"/>
      <c r="B11" s="87"/>
      <c r="C11" s="87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5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56"/>
    </row>
    <row r="12" spans="1:38" s="13" customFormat="1" ht="24.95" customHeight="1" x14ac:dyDescent="0.3">
      <c r="A12" s="103"/>
      <c r="B12" s="104" t="s">
        <v>5</v>
      </c>
      <c r="C12" s="93">
        <f>SUM(C6:C10)</f>
        <v>590</v>
      </c>
      <c r="D12" s="93">
        <f>SUM(D6:D10)</f>
        <v>17.650000000000002</v>
      </c>
      <c r="E12" s="93">
        <f t="shared" ref="E12:R12" si="1">SUM(E6:E10)</f>
        <v>19.001999999999999</v>
      </c>
      <c r="F12" s="93">
        <f t="shared" si="1"/>
        <v>79.38</v>
      </c>
      <c r="G12" s="93">
        <f t="shared" si="1"/>
        <v>583.49800000000005</v>
      </c>
      <c r="H12" s="93">
        <f t="shared" si="1"/>
        <v>0.1444</v>
      </c>
      <c r="I12" s="93">
        <f t="shared" si="1"/>
        <v>0.57500000000000007</v>
      </c>
      <c r="J12" s="93">
        <f t="shared" si="1"/>
        <v>6.859</v>
      </c>
      <c r="K12" s="93">
        <f t="shared" si="1"/>
        <v>35.370000000000005</v>
      </c>
      <c r="L12" s="93">
        <f t="shared" si="1"/>
        <v>0.57000000000000006</v>
      </c>
      <c r="M12" s="93">
        <f t="shared" si="1"/>
        <v>337.83</v>
      </c>
      <c r="N12" s="93">
        <f t="shared" si="1"/>
        <v>267.17950000000002</v>
      </c>
      <c r="O12" s="93">
        <f t="shared" si="1"/>
        <v>51.489999999999995</v>
      </c>
      <c r="P12" s="93">
        <f t="shared" si="1"/>
        <v>1.64</v>
      </c>
      <c r="Q12" s="93">
        <f t="shared" si="1"/>
        <v>4.4269999999999996</v>
      </c>
      <c r="R12" s="93">
        <f t="shared" si="1"/>
        <v>1.0000000000000001E-5</v>
      </c>
      <c r="S12" s="5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56"/>
    </row>
    <row r="13" spans="1:38" ht="24.95" customHeight="1" x14ac:dyDescent="0.3">
      <c r="A13" s="105"/>
      <c r="B13" s="94" t="s">
        <v>37</v>
      </c>
      <c r="C13" s="94"/>
      <c r="D13" s="95">
        <v>19.25</v>
      </c>
      <c r="E13" s="95">
        <v>19.75</v>
      </c>
      <c r="F13" s="95">
        <v>83.75</v>
      </c>
      <c r="G13" s="95">
        <v>587.5</v>
      </c>
      <c r="H13" s="95">
        <v>0.3</v>
      </c>
      <c r="I13" s="95">
        <v>0.35</v>
      </c>
      <c r="J13" s="95">
        <v>15</v>
      </c>
      <c r="K13" s="95">
        <v>0.17499999999999999</v>
      </c>
      <c r="L13" s="95">
        <v>2.5</v>
      </c>
      <c r="M13" s="95">
        <v>275</v>
      </c>
      <c r="N13" s="95">
        <v>412.5</v>
      </c>
      <c r="O13" s="95">
        <v>62.5</v>
      </c>
      <c r="P13" s="95">
        <v>3</v>
      </c>
      <c r="Q13" s="95">
        <v>2.5</v>
      </c>
      <c r="R13" s="95">
        <v>2.5000000000000001E-2</v>
      </c>
    </row>
    <row r="14" spans="1:38" s="18" customFormat="1" ht="24.95" customHeight="1" x14ac:dyDescent="0.3">
      <c r="A14" s="132" t="s">
        <v>46</v>
      </c>
      <c r="B14" s="132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52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57"/>
    </row>
    <row r="15" spans="1:38" ht="24.95" customHeight="1" x14ac:dyDescent="0.3">
      <c r="A15" s="83"/>
      <c r="B15" s="84" t="s">
        <v>55</v>
      </c>
      <c r="C15" s="85">
        <v>60</v>
      </c>
      <c r="D15" s="92">
        <v>0.79</v>
      </c>
      <c r="E15" s="92">
        <v>0.14399999999999999</v>
      </c>
      <c r="F15" s="92">
        <v>2.7360000000000002</v>
      </c>
      <c r="G15" s="92">
        <f>F15*4+E15*9+D15*4</f>
        <v>15.4</v>
      </c>
      <c r="H15" s="92">
        <v>4.8000000000000001E-2</v>
      </c>
      <c r="I15" s="92">
        <v>2.4E-2</v>
      </c>
      <c r="J15" s="92">
        <v>12.6</v>
      </c>
      <c r="K15" s="92">
        <v>0</v>
      </c>
      <c r="L15" s="92">
        <v>0.5</v>
      </c>
      <c r="M15" s="92">
        <v>10.08</v>
      </c>
      <c r="N15" s="92">
        <v>18.72</v>
      </c>
      <c r="O15" s="92">
        <v>14.4</v>
      </c>
      <c r="P15" s="92">
        <v>0.64800000000000002</v>
      </c>
      <c r="Q15" s="88">
        <v>0.10199999999999999</v>
      </c>
      <c r="R15" s="88">
        <v>0</v>
      </c>
    </row>
    <row r="16" spans="1:38" ht="24.95" customHeight="1" x14ac:dyDescent="0.3">
      <c r="A16" s="86">
        <v>259</v>
      </c>
      <c r="B16" s="87" t="s">
        <v>6</v>
      </c>
      <c r="C16" s="88">
        <v>175</v>
      </c>
      <c r="D16" s="96">
        <v>17.009708737864077</v>
      </c>
      <c r="E16" s="96">
        <v>15.679611650485436</v>
      </c>
      <c r="F16" s="96">
        <v>25.864077669902912</v>
      </c>
      <c r="G16" s="92">
        <f t="shared" ref="G16:G20" si="2">F16*4+E16*9+D16*4</f>
        <v>312.61165048543688</v>
      </c>
      <c r="H16" s="96">
        <v>0.13980582524271842</v>
      </c>
      <c r="I16" s="96">
        <v>0.19805825242718447</v>
      </c>
      <c r="J16" s="96">
        <v>8.0970873786407758</v>
      </c>
      <c r="K16" s="96">
        <v>0</v>
      </c>
      <c r="L16" s="96">
        <v>10.067961165048542</v>
      </c>
      <c r="M16" s="96">
        <v>36.504854368932037</v>
      </c>
      <c r="N16" s="96">
        <v>215.95145631067962</v>
      </c>
      <c r="O16" s="96">
        <v>50.902912621359221</v>
      </c>
      <c r="P16" s="96">
        <v>4.6213592233009706</v>
      </c>
      <c r="Q16" s="88">
        <v>3.38</v>
      </c>
      <c r="R16" s="88">
        <v>0</v>
      </c>
    </row>
    <row r="17" spans="1:38" s="19" customFormat="1" ht="24.95" customHeight="1" x14ac:dyDescent="0.3">
      <c r="A17" s="86" t="s">
        <v>9</v>
      </c>
      <c r="B17" s="87" t="s">
        <v>33</v>
      </c>
      <c r="C17" s="88">
        <v>200</v>
      </c>
      <c r="D17" s="90">
        <v>0.6</v>
      </c>
      <c r="E17" s="90">
        <v>0.4</v>
      </c>
      <c r="F17" s="90">
        <v>10.4</v>
      </c>
      <c r="G17" s="92">
        <f t="shared" si="2"/>
        <v>47.6</v>
      </c>
      <c r="H17" s="90">
        <v>0.02</v>
      </c>
      <c r="I17" s="90">
        <v>0.04</v>
      </c>
      <c r="J17" s="90">
        <v>3.4</v>
      </c>
      <c r="K17" s="90">
        <v>0</v>
      </c>
      <c r="L17" s="90">
        <v>0.4</v>
      </c>
      <c r="M17" s="90">
        <v>21.2</v>
      </c>
      <c r="N17" s="90">
        <v>22.6</v>
      </c>
      <c r="O17" s="90">
        <v>14.6</v>
      </c>
      <c r="P17" s="90">
        <v>3.2</v>
      </c>
      <c r="Q17" s="90">
        <v>0.12</v>
      </c>
      <c r="R17" s="90">
        <v>0</v>
      </c>
      <c r="S17" s="53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58"/>
    </row>
    <row r="18" spans="1:38" s="21" customFormat="1" ht="24.95" customHeight="1" x14ac:dyDescent="0.3">
      <c r="A18" s="86"/>
      <c r="B18" s="87" t="s">
        <v>3</v>
      </c>
      <c r="C18" s="88">
        <v>25</v>
      </c>
      <c r="D18" s="96">
        <v>1.6875</v>
      </c>
      <c r="E18" s="96">
        <v>0.21499999999999997</v>
      </c>
      <c r="F18" s="96">
        <v>12.5375</v>
      </c>
      <c r="G18" s="92">
        <f t="shared" si="2"/>
        <v>58.835000000000001</v>
      </c>
      <c r="H18" s="96">
        <v>0.03</v>
      </c>
      <c r="I18" s="96">
        <v>6.2500000000000003E-3</v>
      </c>
      <c r="J18" s="96">
        <v>0</v>
      </c>
      <c r="K18" s="96">
        <v>0</v>
      </c>
      <c r="L18" s="96">
        <v>0.27500000000000002</v>
      </c>
      <c r="M18" s="96">
        <v>5</v>
      </c>
      <c r="N18" s="96">
        <v>16.25</v>
      </c>
      <c r="O18" s="96">
        <v>3.5</v>
      </c>
      <c r="P18" s="96">
        <v>0.27500000000000002</v>
      </c>
      <c r="Q18" s="96">
        <v>0.19</v>
      </c>
      <c r="R18" s="96">
        <v>0</v>
      </c>
      <c r="S18" s="39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40"/>
    </row>
    <row r="19" spans="1:38" s="19" customFormat="1" ht="24.95" customHeight="1" x14ac:dyDescent="0.3">
      <c r="A19" s="86"/>
      <c r="B19" s="87" t="s">
        <v>59</v>
      </c>
      <c r="C19" s="88">
        <v>25</v>
      </c>
      <c r="D19" s="90">
        <v>1.6625000000000001</v>
      </c>
      <c r="E19" s="90">
        <v>0.3</v>
      </c>
      <c r="F19" s="90">
        <v>10.462499999999999</v>
      </c>
      <c r="G19" s="92">
        <f t="shared" si="2"/>
        <v>51.199999999999996</v>
      </c>
      <c r="H19" s="90">
        <v>0.13124999999999998</v>
      </c>
      <c r="I19" s="90">
        <v>8.7499999999999981E-2</v>
      </c>
      <c r="J19" s="90">
        <v>0.17499999999999996</v>
      </c>
      <c r="K19" s="90">
        <v>0</v>
      </c>
      <c r="L19" s="90">
        <v>0.13124999999999998</v>
      </c>
      <c r="M19" s="90">
        <v>31.937499999999996</v>
      </c>
      <c r="N19" s="90">
        <v>54.6875</v>
      </c>
      <c r="O19" s="90">
        <v>17.5</v>
      </c>
      <c r="P19" s="90">
        <v>1.2249999999999999</v>
      </c>
      <c r="Q19" s="90">
        <v>0.3</v>
      </c>
      <c r="R19" s="90">
        <v>0.02</v>
      </c>
      <c r="S19" s="53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58"/>
    </row>
    <row r="20" spans="1:38" s="13" customFormat="1" ht="24.95" customHeight="1" x14ac:dyDescent="0.3">
      <c r="A20" s="89"/>
      <c r="B20" s="87" t="s">
        <v>73</v>
      </c>
      <c r="C20" s="88">
        <v>200</v>
      </c>
      <c r="D20" s="92">
        <f>2.9*2</f>
        <v>5.8</v>
      </c>
      <c r="E20" s="92">
        <f>2.5*2</f>
        <v>5</v>
      </c>
      <c r="F20" s="92">
        <f>4*2</f>
        <v>8</v>
      </c>
      <c r="G20" s="92">
        <f t="shared" si="2"/>
        <v>100.2</v>
      </c>
      <c r="H20" s="92">
        <f>0.04*0.75</f>
        <v>0.03</v>
      </c>
      <c r="I20" s="92">
        <v>0.26</v>
      </c>
      <c r="J20" s="92">
        <v>0.54</v>
      </c>
      <c r="K20" s="92">
        <v>0.36</v>
      </c>
      <c r="L20" s="92">
        <v>0</v>
      </c>
      <c r="M20" s="92">
        <v>223.2</v>
      </c>
      <c r="N20" s="92">
        <v>165.6</v>
      </c>
      <c r="O20" s="92">
        <v>25.2</v>
      </c>
      <c r="P20" s="92">
        <v>0.18</v>
      </c>
      <c r="Q20" s="90">
        <v>0.8</v>
      </c>
      <c r="R20" s="90">
        <v>0</v>
      </c>
      <c r="S20" s="5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56"/>
    </row>
    <row r="21" spans="1:38" s="13" customFormat="1" ht="24.95" customHeight="1" x14ac:dyDescent="0.3">
      <c r="A21" s="89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5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56"/>
    </row>
    <row r="22" spans="1:38" s="13" customFormat="1" ht="24.95" customHeight="1" x14ac:dyDescent="0.3">
      <c r="A22" s="103"/>
      <c r="B22" s="106" t="s">
        <v>5</v>
      </c>
      <c r="C22" s="93">
        <f>SUM(C15:C20)</f>
        <v>685</v>
      </c>
      <c r="D22" s="93">
        <f>SUM(D15:D20)</f>
        <v>27.54970873786408</v>
      </c>
      <c r="E22" s="93">
        <f t="shared" ref="E22:R22" si="3">SUM(E15:E20)</f>
        <v>21.738611650485435</v>
      </c>
      <c r="F22" s="93">
        <f t="shared" si="3"/>
        <v>70.000077669902907</v>
      </c>
      <c r="G22" s="93">
        <f t="shared" si="3"/>
        <v>585.84665048543684</v>
      </c>
      <c r="H22" s="93">
        <f t="shared" si="3"/>
        <v>0.39905582524271843</v>
      </c>
      <c r="I22" s="93">
        <f t="shared" si="3"/>
        <v>0.6158082524271844</v>
      </c>
      <c r="J22" s="93">
        <f t="shared" si="3"/>
        <v>24.812087378640772</v>
      </c>
      <c r="K22" s="93">
        <f t="shared" si="3"/>
        <v>0.36</v>
      </c>
      <c r="L22" s="93">
        <f t="shared" si="3"/>
        <v>11.374211165048543</v>
      </c>
      <c r="M22" s="93">
        <f t="shared" si="3"/>
        <v>327.92235436893202</v>
      </c>
      <c r="N22" s="93">
        <f t="shared" si="3"/>
        <v>493.8089563106796</v>
      </c>
      <c r="O22" s="93">
        <f t="shared" si="3"/>
        <v>126.10291262135922</v>
      </c>
      <c r="P22" s="93">
        <f t="shared" si="3"/>
        <v>10.149359223300969</v>
      </c>
      <c r="Q22" s="93">
        <f t="shared" si="3"/>
        <v>4.8919999999999995</v>
      </c>
      <c r="R22" s="93">
        <f t="shared" si="3"/>
        <v>0.02</v>
      </c>
      <c r="S22" s="5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56"/>
    </row>
    <row r="23" spans="1:38" s="13" customFormat="1" ht="24.95" customHeight="1" x14ac:dyDescent="0.3">
      <c r="A23" s="107"/>
      <c r="B23" s="94" t="s">
        <v>37</v>
      </c>
      <c r="C23" s="94"/>
      <c r="D23" s="95">
        <v>19.25</v>
      </c>
      <c r="E23" s="95">
        <v>19.75</v>
      </c>
      <c r="F23" s="95">
        <v>83.75</v>
      </c>
      <c r="G23" s="95">
        <v>587.5</v>
      </c>
      <c r="H23" s="95">
        <v>0.3</v>
      </c>
      <c r="I23" s="95">
        <v>0.35</v>
      </c>
      <c r="J23" s="95">
        <v>15</v>
      </c>
      <c r="K23" s="95">
        <v>0.17499999999999999</v>
      </c>
      <c r="L23" s="95">
        <v>2.5</v>
      </c>
      <c r="M23" s="95">
        <v>275</v>
      </c>
      <c r="N23" s="95">
        <v>412.5</v>
      </c>
      <c r="O23" s="95">
        <v>62.5</v>
      </c>
      <c r="P23" s="95">
        <v>3</v>
      </c>
      <c r="Q23" s="95">
        <v>2.5</v>
      </c>
      <c r="R23" s="95">
        <v>2.5000000000000001E-2</v>
      </c>
      <c r="S23" s="5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56"/>
    </row>
    <row r="24" spans="1:38" s="13" customFormat="1" ht="24.95" customHeight="1" x14ac:dyDescent="0.3">
      <c r="A24" s="122" t="s">
        <v>47</v>
      </c>
      <c r="B24" s="123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5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56"/>
    </row>
    <row r="25" spans="1:38" ht="24.95" customHeight="1" x14ac:dyDescent="0.3">
      <c r="A25" s="86"/>
      <c r="B25" s="87" t="s">
        <v>57</v>
      </c>
      <c r="C25" s="88">
        <v>80</v>
      </c>
      <c r="D25" s="96">
        <v>1.0507000000000002</v>
      </c>
      <c r="E25" s="96">
        <v>0.19152</v>
      </c>
      <c r="F25" s="96">
        <v>3.6388800000000003</v>
      </c>
      <c r="G25" s="96">
        <f>F25*4+E25*9+D25*4</f>
        <v>20.482000000000003</v>
      </c>
      <c r="H25" s="96">
        <v>6.3840000000000008E-2</v>
      </c>
      <c r="I25" s="96">
        <v>3.1920000000000004E-2</v>
      </c>
      <c r="J25" s="96">
        <v>16.757999999999999</v>
      </c>
      <c r="K25" s="96">
        <v>0</v>
      </c>
      <c r="L25" s="88">
        <v>0.66500000000000004</v>
      </c>
      <c r="M25" s="88">
        <v>13.406400000000001</v>
      </c>
      <c r="N25" s="88">
        <v>24.897600000000001</v>
      </c>
      <c r="O25" s="88">
        <v>19.152000000000001</v>
      </c>
      <c r="P25" s="88">
        <v>0.86184000000000005</v>
      </c>
      <c r="Q25" s="88">
        <v>0.13600000000000001</v>
      </c>
      <c r="R25" s="88">
        <v>0</v>
      </c>
    </row>
    <row r="26" spans="1:38" ht="31.5" customHeight="1" x14ac:dyDescent="0.3">
      <c r="A26" s="86">
        <v>296</v>
      </c>
      <c r="B26" s="87" t="s">
        <v>27</v>
      </c>
      <c r="C26" s="88">
        <v>75</v>
      </c>
      <c r="D26" s="92">
        <v>9.5</v>
      </c>
      <c r="E26" s="92">
        <v>12.64</v>
      </c>
      <c r="F26" s="92">
        <v>9.73</v>
      </c>
      <c r="G26" s="96">
        <f t="shared" ref="G26:G31" si="4">F26*4+E26*9+D26*4</f>
        <v>190.68</v>
      </c>
      <c r="H26" s="92">
        <v>7.0000000000000007E-2</v>
      </c>
      <c r="I26" s="92">
        <v>0.14000000000000001</v>
      </c>
      <c r="J26" s="92">
        <v>0.51</v>
      </c>
      <c r="K26" s="92">
        <v>0.81</v>
      </c>
      <c r="L26" s="92">
        <v>2.2999999999999998</v>
      </c>
      <c r="M26" s="92">
        <v>78.2</v>
      </c>
      <c r="N26" s="92">
        <v>78.52</v>
      </c>
      <c r="O26" s="92">
        <v>16.16</v>
      </c>
      <c r="P26" s="92">
        <v>28.97</v>
      </c>
      <c r="Q26" s="90">
        <v>2</v>
      </c>
      <c r="R26" s="90">
        <v>0.1</v>
      </c>
      <c r="S26" s="51"/>
    </row>
    <row r="27" spans="1:38" ht="24.95" customHeight="1" x14ac:dyDescent="0.3">
      <c r="A27" s="86">
        <v>302</v>
      </c>
      <c r="B27" s="87" t="s">
        <v>63</v>
      </c>
      <c r="C27" s="88">
        <v>130</v>
      </c>
      <c r="D27" s="90">
        <v>6.76</v>
      </c>
      <c r="E27" s="90">
        <v>3.12</v>
      </c>
      <c r="F27" s="90">
        <v>33.799999999999997</v>
      </c>
      <c r="G27" s="96">
        <v>190.3</v>
      </c>
      <c r="H27" s="90">
        <v>0.16</v>
      </c>
      <c r="I27" s="90">
        <v>0.08</v>
      </c>
      <c r="J27" s="90">
        <v>0</v>
      </c>
      <c r="K27" s="90">
        <v>0.3</v>
      </c>
      <c r="L27" s="90">
        <v>0.38</v>
      </c>
      <c r="M27" s="90">
        <v>20.399999999999999</v>
      </c>
      <c r="N27" s="90">
        <v>160.80000000000001</v>
      </c>
      <c r="O27" s="90">
        <v>107.4</v>
      </c>
      <c r="P27" s="90">
        <v>3.64</v>
      </c>
      <c r="Q27" s="90">
        <v>0.95</v>
      </c>
      <c r="R27" s="90">
        <v>0</v>
      </c>
      <c r="S27" s="51"/>
    </row>
    <row r="28" spans="1:38" s="14" customFormat="1" ht="24.95" customHeight="1" x14ac:dyDescent="0.3">
      <c r="A28" s="86" t="s">
        <v>34</v>
      </c>
      <c r="B28" s="87" t="s">
        <v>19</v>
      </c>
      <c r="C28" s="88">
        <v>200</v>
      </c>
      <c r="D28" s="90">
        <v>2.9</v>
      </c>
      <c r="E28" s="90">
        <v>2.5</v>
      </c>
      <c r="F28" s="90">
        <v>14.7</v>
      </c>
      <c r="G28" s="96">
        <f t="shared" si="4"/>
        <v>92.899999999999991</v>
      </c>
      <c r="H28" s="90">
        <v>0.02</v>
      </c>
      <c r="I28" s="90">
        <v>0.13</v>
      </c>
      <c r="J28" s="90">
        <v>0.6</v>
      </c>
      <c r="K28" s="90">
        <v>0.1</v>
      </c>
      <c r="L28" s="90">
        <v>0.1</v>
      </c>
      <c r="M28" s="90">
        <v>120.3</v>
      </c>
      <c r="N28" s="90">
        <v>90</v>
      </c>
      <c r="O28" s="90">
        <v>14</v>
      </c>
      <c r="P28" s="90">
        <v>0.13</v>
      </c>
      <c r="Q28" s="90">
        <v>0.4</v>
      </c>
      <c r="R28" s="90">
        <v>0</v>
      </c>
      <c r="S28" s="5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55"/>
    </row>
    <row r="29" spans="1:38" ht="24.95" customHeight="1" x14ac:dyDescent="0.3">
      <c r="A29" s="86"/>
      <c r="B29" s="87" t="s">
        <v>3</v>
      </c>
      <c r="C29" s="88">
        <v>30</v>
      </c>
      <c r="D29" s="96">
        <v>2.0299999999999998</v>
      </c>
      <c r="E29" s="96">
        <v>0.27</v>
      </c>
      <c r="F29" s="96">
        <v>15.05</v>
      </c>
      <c r="G29" s="96">
        <v>70.61</v>
      </c>
      <c r="H29" s="96">
        <v>0.04</v>
      </c>
      <c r="I29" s="96">
        <v>0.02</v>
      </c>
      <c r="J29" s="96">
        <v>0</v>
      </c>
      <c r="K29" s="96">
        <v>0</v>
      </c>
      <c r="L29" s="96">
        <v>0.34</v>
      </c>
      <c r="M29" s="96">
        <v>6</v>
      </c>
      <c r="N29" s="96">
        <v>19.5</v>
      </c>
      <c r="O29" s="96">
        <v>4.2</v>
      </c>
      <c r="P29" s="96">
        <v>0.34</v>
      </c>
      <c r="Q29" s="96">
        <v>0.23</v>
      </c>
      <c r="R29" s="96">
        <v>0</v>
      </c>
      <c r="S29" s="51"/>
    </row>
    <row r="30" spans="1:38" s="13" customFormat="1" ht="24.95" customHeight="1" x14ac:dyDescent="0.3">
      <c r="A30" s="86"/>
      <c r="B30" s="87" t="s">
        <v>59</v>
      </c>
      <c r="C30" s="88">
        <v>25</v>
      </c>
      <c r="D30" s="90">
        <v>1.6625000000000001</v>
      </c>
      <c r="E30" s="90">
        <v>0.3</v>
      </c>
      <c r="F30" s="90">
        <v>10.462499999999999</v>
      </c>
      <c r="G30" s="96">
        <f t="shared" si="4"/>
        <v>51.199999999999996</v>
      </c>
      <c r="H30" s="90">
        <v>0.13124999999999998</v>
      </c>
      <c r="I30" s="90">
        <v>8.7499999999999981E-2</v>
      </c>
      <c r="J30" s="90">
        <v>0.17499999999999996</v>
      </c>
      <c r="K30" s="90">
        <v>0</v>
      </c>
      <c r="L30" s="90">
        <v>0.13124999999999998</v>
      </c>
      <c r="M30" s="90">
        <v>31.937499999999996</v>
      </c>
      <c r="N30" s="90">
        <v>54.6875</v>
      </c>
      <c r="O30" s="90">
        <v>17.5</v>
      </c>
      <c r="P30" s="90">
        <v>1.2249999999999999</v>
      </c>
      <c r="Q30" s="90">
        <v>0.3</v>
      </c>
      <c r="R30" s="90">
        <v>0.01</v>
      </c>
      <c r="S30" s="5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56"/>
    </row>
    <row r="31" spans="1:38" ht="24.95" customHeight="1" x14ac:dyDescent="0.3">
      <c r="A31" s="86"/>
      <c r="B31" s="87" t="s">
        <v>69</v>
      </c>
      <c r="C31" s="88">
        <v>150</v>
      </c>
      <c r="D31" s="90">
        <v>0.75301204819277112</v>
      </c>
      <c r="E31" s="90">
        <v>0</v>
      </c>
      <c r="F31" s="90">
        <v>15.210843373493976</v>
      </c>
      <c r="G31" s="96">
        <f t="shared" si="4"/>
        <v>63.855421686746986</v>
      </c>
      <c r="H31" s="90">
        <v>1.5060240963855423E-2</v>
      </c>
      <c r="I31" s="90">
        <v>1.5060240963855423E-2</v>
      </c>
      <c r="J31" s="90">
        <v>3.0120481927710845</v>
      </c>
      <c r="K31" s="90">
        <v>0</v>
      </c>
      <c r="L31" s="90">
        <v>0.15060240963855423</v>
      </c>
      <c r="M31" s="90">
        <v>10.542168674698795</v>
      </c>
      <c r="N31" s="90">
        <v>10.542168674698795</v>
      </c>
      <c r="O31" s="90">
        <v>6.024096385542169</v>
      </c>
      <c r="P31" s="90">
        <v>2.1084337349397591</v>
      </c>
      <c r="Q31" s="90">
        <v>0.03</v>
      </c>
      <c r="R31" s="90">
        <v>0</v>
      </c>
      <c r="S31" s="51"/>
    </row>
    <row r="32" spans="1:38" s="13" customFormat="1" ht="24.95" customHeight="1" x14ac:dyDescent="0.3">
      <c r="A32" s="86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5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56"/>
    </row>
    <row r="33" spans="1:38" s="13" customFormat="1" ht="24.95" customHeight="1" x14ac:dyDescent="0.3">
      <c r="A33" s="103"/>
      <c r="B33" s="104" t="s">
        <v>5</v>
      </c>
      <c r="C33" s="93">
        <f>SUM(C25:C31)</f>
        <v>690</v>
      </c>
      <c r="D33" s="93">
        <f>SUM(D25:D31)</f>
        <v>24.656212048192774</v>
      </c>
      <c r="E33" s="93">
        <f t="shared" ref="E33:R33" si="5">SUM(E25:E31)</f>
        <v>19.021520000000002</v>
      </c>
      <c r="F33" s="93">
        <f t="shared" si="5"/>
        <v>102.59222337349398</v>
      </c>
      <c r="G33" s="93">
        <f t="shared" si="5"/>
        <v>680.02742168674706</v>
      </c>
      <c r="H33" s="93">
        <f t="shared" si="5"/>
        <v>0.50015024096385541</v>
      </c>
      <c r="I33" s="93">
        <f t="shared" si="5"/>
        <v>0.50448024096385546</v>
      </c>
      <c r="J33" s="93">
        <f t="shared" si="5"/>
        <v>21.055048192771089</v>
      </c>
      <c r="K33" s="93">
        <f t="shared" si="5"/>
        <v>1.2100000000000002</v>
      </c>
      <c r="L33" s="93">
        <f t="shared" si="5"/>
        <v>4.0668524096385541</v>
      </c>
      <c r="M33" s="93">
        <f t="shared" si="5"/>
        <v>280.78606867469881</v>
      </c>
      <c r="N33" s="93">
        <f t="shared" si="5"/>
        <v>438.94726867469882</v>
      </c>
      <c r="O33" s="93">
        <f t="shared" si="5"/>
        <v>184.43609638554216</v>
      </c>
      <c r="P33" s="93">
        <f t="shared" si="5"/>
        <v>37.275273734939766</v>
      </c>
      <c r="Q33" s="93">
        <f t="shared" si="5"/>
        <v>4.0460000000000003</v>
      </c>
      <c r="R33" s="93">
        <f t="shared" si="5"/>
        <v>0.11</v>
      </c>
      <c r="S33" s="5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56"/>
    </row>
    <row r="34" spans="1:38" s="13" customFormat="1" ht="24.95" customHeight="1" x14ac:dyDescent="0.3">
      <c r="A34" s="107"/>
      <c r="B34" s="94" t="s">
        <v>37</v>
      </c>
      <c r="C34" s="94"/>
      <c r="D34" s="95">
        <v>19.25</v>
      </c>
      <c r="E34" s="95">
        <v>19.75</v>
      </c>
      <c r="F34" s="95">
        <v>83.75</v>
      </c>
      <c r="G34" s="95">
        <v>587.5</v>
      </c>
      <c r="H34" s="95">
        <v>0.3</v>
      </c>
      <c r="I34" s="95">
        <v>0.35</v>
      </c>
      <c r="J34" s="95">
        <v>15</v>
      </c>
      <c r="K34" s="95">
        <v>0.17499999999999999</v>
      </c>
      <c r="L34" s="95">
        <v>2.5</v>
      </c>
      <c r="M34" s="95">
        <v>275</v>
      </c>
      <c r="N34" s="95">
        <v>412.5</v>
      </c>
      <c r="O34" s="95">
        <v>62.5</v>
      </c>
      <c r="P34" s="95">
        <v>3</v>
      </c>
      <c r="Q34" s="95">
        <v>2.5</v>
      </c>
      <c r="R34" s="95">
        <v>2.5000000000000001E-2</v>
      </c>
      <c r="S34" s="5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56"/>
    </row>
    <row r="35" spans="1:38" s="21" customFormat="1" ht="24.95" customHeight="1" x14ac:dyDescent="0.3">
      <c r="A35" s="122" t="s">
        <v>48</v>
      </c>
      <c r="B35" s="123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53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40"/>
    </row>
    <row r="36" spans="1:38" ht="24.95" customHeight="1" x14ac:dyDescent="0.3">
      <c r="A36" s="86"/>
      <c r="B36" s="87" t="s">
        <v>58</v>
      </c>
      <c r="C36" s="88">
        <v>80</v>
      </c>
      <c r="D36" s="90">
        <v>1.0507000000000002</v>
      </c>
      <c r="E36" s="90">
        <v>0.19152</v>
      </c>
      <c r="F36" s="90">
        <v>3.6388800000000003</v>
      </c>
      <c r="G36" s="90">
        <f>F36*4+E36*9+D36*4</f>
        <v>20.482000000000003</v>
      </c>
      <c r="H36" s="90">
        <v>6.3840000000000008E-2</v>
      </c>
      <c r="I36" s="90">
        <v>3.1920000000000004E-2</v>
      </c>
      <c r="J36" s="90">
        <v>16.757999999999999</v>
      </c>
      <c r="K36" s="90">
        <v>0</v>
      </c>
      <c r="L36" s="90">
        <v>0.66500000000000004</v>
      </c>
      <c r="M36" s="90">
        <v>13.406400000000001</v>
      </c>
      <c r="N36" s="90">
        <v>24.897600000000001</v>
      </c>
      <c r="O36" s="90">
        <v>19.152000000000001</v>
      </c>
      <c r="P36" s="90">
        <v>0.86184000000000005</v>
      </c>
      <c r="Q36" s="88">
        <v>0.13600000000000001</v>
      </c>
      <c r="R36" s="88">
        <v>0</v>
      </c>
      <c r="S36" s="51"/>
    </row>
    <row r="37" spans="1:38" s="14" customFormat="1" ht="24.95" customHeight="1" x14ac:dyDescent="0.3">
      <c r="A37" s="86" t="s">
        <v>43</v>
      </c>
      <c r="B37" s="87" t="s">
        <v>42</v>
      </c>
      <c r="C37" s="88">
        <v>110</v>
      </c>
      <c r="D37" s="96">
        <f>6.4+1.33</f>
        <v>7.73</v>
      </c>
      <c r="E37" s="96">
        <f>4.08+4.61</f>
        <v>8.6900000000000013</v>
      </c>
      <c r="F37" s="96">
        <f>5.8+4.9</f>
        <v>10.7</v>
      </c>
      <c r="G37" s="90">
        <f t="shared" ref="G37:G40" si="6">F37*4+E37*9+D37*4</f>
        <v>151.93</v>
      </c>
      <c r="H37" s="96">
        <v>5.6000000000000001E-2</v>
      </c>
      <c r="I37" s="96">
        <v>0.08</v>
      </c>
      <c r="J37" s="96">
        <f>2.67+0.16</f>
        <v>2.83</v>
      </c>
      <c r="K37" s="96">
        <v>0.41</v>
      </c>
      <c r="L37" s="96">
        <v>0</v>
      </c>
      <c r="M37" s="96">
        <f>35.72+33.4</f>
        <v>69.12</v>
      </c>
      <c r="N37" s="96">
        <f>61.69+29.09</f>
        <v>90.78</v>
      </c>
      <c r="O37" s="96">
        <f>14.12+5.84</f>
        <v>19.96</v>
      </c>
      <c r="P37" s="96">
        <f>0.372+0.14</f>
        <v>0.51200000000000001</v>
      </c>
      <c r="Q37" s="90">
        <f>0.48+0.2</f>
        <v>0.67999999999999994</v>
      </c>
      <c r="R37" s="90">
        <v>0.1</v>
      </c>
      <c r="S37" s="5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55"/>
    </row>
    <row r="38" spans="1:38" ht="24.95" customHeight="1" x14ac:dyDescent="0.3">
      <c r="A38" s="86">
        <v>312</v>
      </c>
      <c r="B38" s="87" t="s">
        <v>24</v>
      </c>
      <c r="C38" s="88">
        <v>150</v>
      </c>
      <c r="D38" s="90">
        <v>3.4577999999999998</v>
      </c>
      <c r="E38" s="90">
        <v>5.4239999999999995</v>
      </c>
      <c r="F38" s="90">
        <v>23.051999999999996</v>
      </c>
      <c r="G38" s="90">
        <f t="shared" si="6"/>
        <v>154.85519999999997</v>
      </c>
      <c r="H38" s="90">
        <v>0.15820000000000001</v>
      </c>
      <c r="I38" s="90">
        <v>0.12429999999999999</v>
      </c>
      <c r="J38" s="90">
        <v>20.452999999999999</v>
      </c>
      <c r="K38" s="90">
        <v>0</v>
      </c>
      <c r="L38" s="90">
        <v>0.20339999999999997</v>
      </c>
      <c r="M38" s="90">
        <v>41.696999999999996</v>
      </c>
      <c r="N38" s="90">
        <v>97.74499999999999</v>
      </c>
      <c r="O38" s="90">
        <v>31.357499999999998</v>
      </c>
      <c r="P38" s="90">
        <v>1.1413</v>
      </c>
      <c r="Q38" s="90">
        <v>0.64</v>
      </c>
      <c r="R38" s="90">
        <v>1E-3</v>
      </c>
      <c r="S38" s="51"/>
    </row>
    <row r="39" spans="1:38" s="13" customFormat="1" ht="24.95" customHeight="1" x14ac:dyDescent="0.3">
      <c r="A39" s="86">
        <v>377</v>
      </c>
      <c r="B39" s="87" t="s">
        <v>8</v>
      </c>
      <c r="C39" s="88">
        <v>200</v>
      </c>
      <c r="D39" s="92">
        <v>0.13</v>
      </c>
      <c r="E39" s="92">
        <v>1.8000000000000002E-2</v>
      </c>
      <c r="F39" s="92">
        <f>15.2-4.95</f>
        <v>10.25</v>
      </c>
      <c r="G39" s="90">
        <f t="shared" si="6"/>
        <v>41.682000000000002</v>
      </c>
      <c r="H39" s="92">
        <v>0</v>
      </c>
      <c r="I39" s="92">
        <v>0</v>
      </c>
      <c r="J39" s="92">
        <v>2.83</v>
      </c>
      <c r="K39" s="92">
        <v>0</v>
      </c>
      <c r="L39" s="92">
        <v>0.05</v>
      </c>
      <c r="M39" s="92">
        <v>14.05</v>
      </c>
      <c r="N39" s="92">
        <v>4.4000000000000004</v>
      </c>
      <c r="O39" s="92">
        <v>2.4</v>
      </c>
      <c r="P39" s="92">
        <v>0.38</v>
      </c>
      <c r="Q39" s="92">
        <v>0.02</v>
      </c>
      <c r="R39" s="90">
        <v>0</v>
      </c>
      <c r="S39" s="5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56"/>
    </row>
    <row r="40" spans="1:38" s="13" customFormat="1" ht="24.95" customHeight="1" x14ac:dyDescent="0.3">
      <c r="A40" s="86"/>
      <c r="B40" s="87" t="s">
        <v>59</v>
      </c>
      <c r="C40" s="88">
        <v>25</v>
      </c>
      <c r="D40" s="90">
        <v>1.6625000000000001</v>
      </c>
      <c r="E40" s="90">
        <v>0.3</v>
      </c>
      <c r="F40" s="90">
        <v>10.462499999999999</v>
      </c>
      <c r="G40" s="90">
        <f t="shared" si="6"/>
        <v>51.199999999999996</v>
      </c>
      <c r="H40" s="90">
        <v>0.13124999999999998</v>
      </c>
      <c r="I40" s="90">
        <v>8.7499999999999981E-2</v>
      </c>
      <c r="J40" s="90">
        <v>0.17499999999999996</v>
      </c>
      <c r="K40" s="90">
        <v>0</v>
      </c>
      <c r="L40" s="90">
        <v>0.13124999999999998</v>
      </c>
      <c r="M40" s="90">
        <v>31.937499999999996</v>
      </c>
      <c r="N40" s="90">
        <v>54.6875</v>
      </c>
      <c r="O40" s="90">
        <v>17.5</v>
      </c>
      <c r="P40" s="90">
        <v>1.2249999999999999</v>
      </c>
      <c r="Q40" s="90">
        <v>0.3</v>
      </c>
      <c r="R40" s="90">
        <v>0.02</v>
      </c>
      <c r="S40" s="5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56"/>
    </row>
    <row r="41" spans="1:38" s="13" customFormat="1" ht="24.95" customHeight="1" x14ac:dyDescent="0.3">
      <c r="A41" s="89" t="s">
        <v>9</v>
      </c>
      <c r="B41" s="108" t="s">
        <v>71</v>
      </c>
      <c r="C41" s="96">
        <v>45</v>
      </c>
      <c r="D41" s="90">
        <v>2.4</v>
      </c>
      <c r="E41" s="92">
        <v>4.05</v>
      </c>
      <c r="F41" s="92">
        <v>31.7</v>
      </c>
      <c r="G41" s="90">
        <v>171</v>
      </c>
      <c r="H41" s="92">
        <v>0.03</v>
      </c>
      <c r="I41" s="92">
        <v>0</v>
      </c>
      <c r="J41" s="92">
        <v>0</v>
      </c>
      <c r="K41" s="92">
        <v>0</v>
      </c>
      <c r="L41" s="92">
        <v>0</v>
      </c>
      <c r="M41" s="92">
        <v>4.95</v>
      </c>
      <c r="N41" s="92">
        <v>22.5</v>
      </c>
      <c r="O41" s="92">
        <v>40.5</v>
      </c>
      <c r="P41" s="92">
        <v>0.36</v>
      </c>
      <c r="Q41" s="92">
        <v>0.02</v>
      </c>
      <c r="R41" s="90">
        <v>0</v>
      </c>
      <c r="S41" s="5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56"/>
    </row>
    <row r="42" spans="1:38" s="13" customFormat="1" ht="24.95" customHeight="1" x14ac:dyDescent="0.3">
      <c r="A42" s="86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5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56"/>
    </row>
    <row r="43" spans="1:38" ht="24.95" customHeight="1" x14ac:dyDescent="0.3">
      <c r="A43" s="103"/>
      <c r="B43" s="104" t="s">
        <v>5</v>
      </c>
      <c r="C43" s="93">
        <f t="shared" ref="C43:R43" si="7">SUM(C36:C41)</f>
        <v>610</v>
      </c>
      <c r="D43" s="93">
        <f t="shared" si="7"/>
        <v>16.431000000000001</v>
      </c>
      <c r="E43" s="93">
        <f t="shared" si="7"/>
        <v>18.673520000000003</v>
      </c>
      <c r="F43" s="93">
        <f t="shared" si="7"/>
        <v>89.80337999999999</v>
      </c>
      <c r="G43" s="93">
        <f t="shared" si="7"/>
        <v>591.14920000000006</v>
      </c>
      <c r="H43" s="93">
        <f t="shared" si="7"/>
        <v>0.43928999999999996</v>
      </c>
      <c r="I43" s="93">
        <f t="shared" si="7"/>
        <v>0.32371999999999995</v>
      </c>
      <c r="J43" s="93">
        <f t="shared" si="7"/>
        <v>43.045999999999992</v>
      </c>
      <c r="K43" s="93">
        <f t="shared" si="7"/>
        <v>0.41</v>
      </c>
      <c r="L43" s="93">
        <f t="shared" si="7"/>
        <v>1.0496500000000002</v>
      </c>
      <c r="M43" s="93">
        <f t="shared" si="7"/>
        <v>175.1609</v>
      </c>
      <c r="N43" s="93">
        <f t="shared" si="7"/>
        <v>295.01009999999997</v>
      </c>
      <c r="O43" s="93">
        <f t="shared" si="7"/>
        <v>130.86950000000002</v>
      </c>
      <c r="P43" s="93">
        <f t="shared" si="7"/>
        <v>4.4801399999999996</v>
      </c>
      <c r="Q43" s="93">
        <f t="shared" si="7"/>
        <v>1.796</v>
      </c>
      <c r="R43" s="93">
        <f t="shared" si="7"/>
        <v>0.12100000000000001</v>
      </c>
      <c r="S43" s="51"/>
    </row>
    <row r="44" spans="1:38" ht="24.95" customHeight="1" x14ac:dyDescent="0.3">
      <c r="A44" s="107"/>
      <c r="B44" s="94" t="s">
        <v>37</v>
      </c>
      <c r="C44" s="94"/>
      <c r="D44" s="95">
        <v>19.25</v>
      </c>
      <c r="E44" s="95">
        <v>19.75</v>
      </c>
      <c r="F44" s="95">
        <v>83.75</v>
      </c>
      <c r="G44" s="95">
        <v>587.5</v>
      </c>
      <c r="H44" s="95">
        <v>0.3</v>
      </c>
      <c r="I44" s="95">
        <v>0.35</v>
      </c>
      <c r="J44" s="95">
        <v>15</v>
      </c>
      <c r="K44" s="95">
        <v>0.17499999999999999</v>
      </c>
      <c r="L44" s="95">
        <v>2.5</v>
      </c>
      <c r="M44" s="95">
        <v>275</v>
      </c>
      <c r="N44" s="95">
        <v>412.5</v>
      </c>
      <c r="O44" s="95">
        <v>62.5</v>
      </c>
      <c r="P44" s="95">
        <v>3</v>
      </c>
      <c r="Q44" s="95">
        <v>2.5</v>
      </c>
      <c r="R44" s="95">
        <v>2.5000000000000001E-2</v>
      </c>
      <c r="S44" s="51"/>
    </row>
    <row r="45" spans="1:38" ht="24.95" customHeight="1" x14ac:dyDescent="0.3">
      <c r="A45" s="122" t="s">
        <v>49</v>
      </c>
      <c r="B45" s="123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51"/>
    </row>
    <row r="46" spans="1:38" s="13" customFormat="1" ht="24.95" customHeight="1" x14ac:dyDescent="0.3">
      <c r="A46" s="86"/>
      <c r="B46" s="87" t="s">
        <v>55</v>
      </c>
      <c r="C46" s="88">
        <v>60</v>
      </c>
      <c r="D46" s="92">
        <v>0.42</v>
      </c>
      <c r="E46" s="92">
        <v>0.06</v>
      </c>
      <c r="F46" s="92">
        <v>1.1399999999999999</v>
      </c>
      <c r="G46" s="92">
        <f>F46*4+E46*9+D46*4</f>
        <v>6.7799999999999994</v>
      </c>
      <c r="H46" s="92">
        <v>0.02</v>
      </c>
      <c r="I46" s="92">
        <v>0.01</v>
      </c>
      <c r="J46" s="92">
        <v>2.94</v>
      </c>
      <c r="K46" s="92">
        <v>0</v>
      </c>
      <c r="L46" s="92">
        <v>0.06</v>
      </c>
      <c r="M46" s="92">
        <v>10.199999999999999</v>
      </c>
      <c r="N46" s="92">
        <v>18</v>
      </c>
      <c r="O46" s="92">
        <v>8.4</v>
      </c>
      <c r="P46" s="92">
        <v>0.3</v>
      </c>
      <c r="Q46" s="90">
        <v>0.10199999999999999</v>
      </c>
      <c r="R46" s="90">
        <v>0</v>
      </c>
      <c r="S46" s="5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56"/>
    </row>
    <row r="47" spans="1:38" s="14" customFormat="1" ht="24.95" customHeight="1" x14ac:dyDescent="0.3">
      <c r="A47" s="86">
        <v>269</v>
      </c>
      <c r="B47" s="87" t="s">
        <v>29</v>
      </c>
      <c r="C47" s="88">
        <f>50*1.4</f>
        <v>70</v>
      </c>
      <c r="D47" s="96">
        <v>7.1495327102803738</v>
      </c>
      <c r="E47" s="96">
        <v>9.3925233644859816</v>
      </c>
      <c r="F47" s="96">
        <v>7.2336448598130838</v>
      </c>
      <c r="G47" s="96">
        <v>142.06542056074767</v>
      </c>
      <c r="H47" s="96">
        <v>8.4112149532710276E-2</v>
      </c>
      <c r="I47" s="96">
        <v>8.4112149532710276E-2</v>
      </c>
      <c r="J47" s="96">
        <v>0.12616822429906543</v>
      </c>
      <c r="K47" s="96">
        <v>0.1</v>
      </c>
      <c r="L47" s="96">
        <v>0.42056074766355139</v>
      </c>
      <c r="M47" s="96">
        <v>20.579439252336446</v>
      </c>
      <c r="N47" s="96">
        <v>87.588785046728972</v>
      </c>
      <c r="O47" s="96">
        <v>16.355140186915886</v>
      </c>
      <c r="P47" s="96">
        <v>1.1869158878504673</v>
      </c>
      <c r="Q47" s="96">
        <v>2.3199999999999998</v>
      </c>
      <c r="R47" s="96">
        <v>0</v>
      </c>
      <c r="S47" s="5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55"/>
    </row>
    <row r="48" spans="1:38" s="13" customFormat="1" ht="24.95" customHeight="1" x14ac:dyDescent="0.3">
      <c r="A48" s="109" t="s">
        <v>20</v>
      </c>
      <c r="B48" s="84" t="s">
        <v>21</v>
      </c>
      <c r="C48" s="85">
        <v>160</v>
      </c>
      <c r="D48" s="90">
        <v>2.69</v>
      </c>
      <c r="E48" s="90">
        <v>5</v>
      </c>
      <c r="F48" s="90">
        <v>13.1</v>
      </c>
      <c r="G48" s="90">
        <v>216.3</v>
      </c>
      <c r="H48" s="90">
        <v>0.08</v>
      </c>
      <c r="I48" s="90">
        <v>0.08</v>
      </c>
      <c r="J48" s="90">
        <v>19.059999999999999</v>
      </c>
      <c r="K48" s="90">
        <v>0.7</v>
      </c>
      <c r="L48" s="90">
        <v>0</v>
      </c>
      <c r="M48" s="90">
        <v>56.6</v>
      </c>
      <c r="N48" s="90">
        <v>68.56</v>
      </c>
      <c r="O48" s="90">
        <v>24.7</v>
      </c>
      <c r="P48" s="90">
        <v>0.91</v>
      </c>
      <c r="Q48" s="90">
        <v>0.43</v>
      </c>
      <c r="R48" s="90">
        <v>0</v>
      </c>
      <c r="S48" s="5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56"/>
    </row>
    <row r="49" spans="1:38" s="13" customFormat="1" ht="24.95" customHeight="1" x14ac:dyDescent="0.3">
      <c r="A49" s="86"/>
      <c r="B49" s="87" t="s">
        <v>31</v>
      </c>
      <c r="C49" s="88">
        <v>200</v>
      </c>
      <c r="D49" s="92">
        <v>6.3000000000000014E-2</v>
      </c>
      <c r="E49" s="92">
        <v>1.8000000000000002E-2</v>
      </c>
      <c r="F49" s="92">
        <f>10.4</f>
        <v>10.4</v>
      </c>
      <c r="G49" s="92">
        <v>35.5</v>
      </c>
      <c r="H49" s="92">
        <v>0</v>
      </c>
      <c r="I49" s="92">
        <v>0</v>
      </c>
      <c r="J49" s="92">
        <v>2.7E-2</v>
      </c>
      <c r="K49" s="92">
        <v>0</v>
      </c>
      <c r="L49" s="92">
        <v>0</v>
      </c>
      <c r="M49" s="92">
        <v>11.1</v>
      </c>
      <c r="N49" s="92">
        <v>2.8</v>
      </c>
      <c r="O49" s="92">
        <v>1.4</v>
      </c>
      <c r="P49" s="92">
        <f>12.1-0.045</f>
        <v>12.055</v>
      </c>
      <c r="Q49" s="92">
        <v>0.02</v>
      </c>
      <c r="R49" s="90">
        <v>0</v>
      </c>
      <c r="S49" s="5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56"/>
    </row>
    <row r="50" spans="1:38" s="13" customFormat="1" ht="24.95" customHeight="1" x14ac:dyDescent="0.3">
      <c r="A50" s="86"/>
      <c r="B50" s="87" t="s">
        <v>59</v>
      </c>
      <c r="C50" s="88">
        <v>25</v>
      </c>
      <c r="D50" s="90">
        <v>1.6625000000000001</v>
      </c>
      <c r="E50" s="90">
        <v>0.3</v>
      </c>
      <c r="F50" s="90">
        <v>10.462499999999999</v>
      </c>
      <c r="G50" s="90">
        <v>51.2</v>
      </c>
      <c r="H50" s="90">
        <v>0.13124999999999998</v>
      </c>
      <c r="I50" s="90">
        <v>8.7499999999999981E-2</v>
      </c>
      <c r="J50" s="90">
        <v>0.17499999999999996</v>
      </c>
      <c r="K50" s="90">
        <v>0</v>
      </c>
      <c r="L50" s="90">
        <v>0.13124999999999998</v>
      </c>
      <c r="M50" s="90">
        <v>31.937499999999996</v>
      </c>
      <c r="N50" s="90">
        <v>54.6875</v>
      </c>
      <c r="O50" s="90">
        <v>17.5</v>
      </c>
      <c r="P50" s="90">
        <v>1.2249999999999999</v>
      </c>
      <c r="Q50" s="90">
        <v>0.3</v>
      </c>
      <c r="R50" s="90">
        <v>0.02</v>
      </c>
      <c r="S50" s="5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56"/>
    </row>
    <row r="51" spans="1:38" s="13" customFormat="1" ht="24.95" customHeight="1" x14ac:dyDescent="0.3">
      <c r="A51" s="86"/>
      <c r="B51" s="87" t="s">
        <v>3</v>
      </c>
      <c r="C51" s="88">
        <v>25</v>
      </c>
      <c r="D51" s="90">
        <f>1.35*2</f>
        <v>2.7</v>
      </c>
      <c r="E51" s="90">
        <f>0.172*2</f>
        <v>0.34399999999999997</v>
      </c>
      <c r="F51" s="90">
        <f>10.03*2</f>
        <v>20.059999999999999</v>
      </c>
      <c r="G51" s="90">
        <f t="shared" ref="G51" si="8">F51*4+E51*9+D51*4</f>
        <v>94.135999999999996</v>
      </c>
      <c r="H51" s="90">
        <v>2.4E-2</v>
      </c>
      <c r="I51" s="90">
        <v>5.0000000000000001E-3</v>
      </c>
      <c r="J51" s="90">
        <v>0</v>
      </c>
      <c r="K51" s="90">
        <v>0</v>
      </c>
      <c r="L51" s="90">
        <v>0.42</v>
      </c>
      <c r="M51" s="90">
        <v>8</v>
      </c>
      <c r="N51" s="90">
        <v>26</v>
      </c>
      <c r="O51" s="90">
        <v>5.6</v>
      </c>
      <c r="P51" s="90">
        <v>0.4</v>
      </c>
      <c r="Q51" s="90">
        <v>0.3</v>
      </c>
      <c r="R51" s="90">
        <v>0</v>
      </c>
      <c r="S51" s="5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56"/>
    </row>
    <row r="52" spans="1:38" s="13" customFormat="1" ht="24.95" customHeight="1" x14ac:dyDescent="0.3">
      <c r="A52" s="86"/>
      <c r="B52" s="87" t="s">
        <v>69</v>
      </c>
      <c r="C52" s="88">
        <v>200</v>
      </c>
      <c r="D52" s="90">
        <v>1.0015060240963856</v>
      </c>
      <c r="E52" s="90">
        <v>0</v>
      </c>
      <c r="F52" s="90">
        <v>20.23042168674699</v>
      </c>
      <c r="G52" s="90">
        <v>84.927710843373504</v>
      </c>
      <c r="H52" s="90">
        <v>2.0030120481927715E-2</v>
      </c>
      <c r="I52" s="90">
        <v>2.0030120481927715E-2</v>
      </c>
      <c r="J52" s="90">
        <v>4.0060240963855422</v>
      </c>
      <c r="K52" s="90">
        <v>0</v>
      </c>
      <c r="L52" s="90">
        <v>0.20030120481927713</v>
      </c>
      <c r="M52" s="90">
        <v>14.021084337349398</v>
      </c>
      <c r="N52" s="90">
        <v>14.021084337349398</v>
      </c>
      <c r="O52" s="90">
        <v>8.0120481927710845</v>
      </c>
      <c r="P52" s="90">
        <v>2.8042168674698797</v>
      </c>
      <c r="Q52" s="90">
        <v>0.04</v>
      </c>
      <c r="R52" s="90">
        <v>0</v>
      </c>
      <c r="S52" s="5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56"/>
    </row>
    <row r="53" spans="1:38" ht="24.95" customHeight="1" x14ac:dyDescent="0.3">
      <c r="A53" s="103"/>
      <c r="B53" s="104" t="s">
        <v>5</v>
      </c>
      <c r="C53" s="93">
        <f>SUM(C46:C51)</f>
        <v>540</v>
      </c>
      <c r="D53" s="93">
        <f t="shared" ref="D53:R53" si="9">SUM(D46:D51)</f>
        <v>14.685032710280375</v>
      </c>
      <c r="E53" s="93">
        <f t="shared" si="9"/>
        <v>15.114523364485983</v>
      </c>
      <c r="F53" s="93">
        <f t="shared" si="9"/>
        <v>62.396144859813077</v>
      </c>
      <c r="G53" s="93">
        <f t="shared" si="9"/>
        <v>545.98142056074767</v>
      </c>
      <c r="H53" s="93">
        <f t="shared" si="9"/>
        <v>0.33936214953271027</v>
      </c>
      <c r="I53" s="93">
        <f t="shared" si="9"/>
        <v>0.26661214953271023</v>
      </c>
      <c r="J53" s="93">
        <f t="shared" si="9"/>
        <v>22.328168224299066</v>
      </c>
      <c r="K53" s="93">
        <f t="shared" si="9"/>
        <v>0.79999999999999993</v>
      </c>
      <c r="L53" s="93">
        <f t="shared" si="9"/>
        <v>1.0318107476635514</v>
      </c>
      <c r="M53" s="93">
        <f t="shared" si="9"/>
        <v>138.41693925233645</v>
      </c>
      <c r="N53" s="93">
        <f t="shared" si="9"/>
        <v>257.63628504672897</v>
      </c>
      <c r="O53" s="93">
        <f t="shared" si="9"/>
        <v>73.955140186915884</v>
      </c>
      <c r="P53" s="93">
        <f t="shared" si="9"/>
        <v>16.076915887850465</v>
      </c>
      <c r="Q53" s="93">
        <f t="shared" si="9"/>
        <v>3.4719999999999995</v>
      </c>
      <c r="R53" s="93">
        <f t="shared" si="9"/>
        <v>0.02</v>
      </c>
      <c r="S53" s="51"/>
    </row>
    <row r="54" spans="1:38" s="13" customFormat="1" ht="24.95" customHeight="1" x14ac:dyDescent="0.3">
      <c r="A54" s="89"/>
      <c r="B54" s="94" t="s">
        <v>37</v>
      </c>
      <c r="C54" s="94"/>
      <c r="D54" s="95">
        <v>19.25</v>
      </c>
      <c r="E54" s="95">
        <v>19.75</v>
      </c>
      <c r="F54" s="95">
        <v>83.75</v>
      </c>
      <c r="G54" s="95">
        <v>587.5</v>
      </c>
      <c r="H54" s="95">
        <v>0.3</v>
      </c>
      <c r="I54" s="95">
        <v>0.35</v>
      </c>
      <c r="J54" s="95">
        <v>15</v>
      </c>
      <c r="K54" s="95">
        <v>0.17499999999999999</v>
      </c>
      <c r="L54" s="95">
        <v>2.5</v>
      </c>
      <c r="M54" s="95">
        <v>275</v>
      </c>
      <c r="N54" s="95">
        <v>412.5</v>
      </c>
      <c r="O54" s="95">
        <v>62.5</v>
      </c>
      <c r="P54" s="95">
        <v>3</v>
      </c>
      <c r="Q54" s="95">
        <v>2.5</v>
      </c>
      <c r="R54" s="95">
        <v>2.5000000000000001E-2</v>
      </c>
      <c r="S54" s="5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56"/>
    </row>
    <row r="55" spans="1:38" s="14" customFormat="1" ht="24.95" customHeight="1" x14ac:dyDescent="0.3">
      <c r="A55" s="122" t="s">
        <v>50</v>
      </c>
      <c r="B55" s="123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5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55"/>
    </row>
    <row r="56" spans="1:38" ht="24.95" customHeight="1" x14ac:dyDescent="0.3">
      <c r="A56" s="109"/>
      <c r="B56" s="84" t="s">
        <v>60</v>
      </c>
      <c r="C56" s="85">
        <v>70</v>
      </c>
      <c r="D56" s="90">
        <v>0.48719999999999997</v>
      </c>
      <c r="E56" s="90">
        <v>6.9599999999999995E-2</v>
      </c>
      <c r="F56" s="90">
        <v>1.3223999999999998</v>
      </c>
      <c r="G56" s="90">
        <f>F56*4+E56*9+D56*4</f>
        <v>7.8647999999999989</v>
      </c>
      <c r="H56" s="90">
        <v>2.3199999999999998E-2</v>
      </c>
      <c r="I56" s="90">
        <v>1.1599999999999999E-2</v>
      </c>
      <c r="J56" s="90">
        <v>3.4103999999999997</v>
      </c>
      <c r="K56" s="90">
        <v>0</v>
      </c>
      <c r="L56" s="90">
        <v>6.9599999999999995E-2</v>
      </c>
      <c r="M56" s="90">
        <v>11.831999999999999</v>
      </c>
      <c r="N56" s="90">
        <v>20.88</v>
      </c>
      <c r="O56" s="90">
        <v>9.7439999999999998</v>
      </c>
      <c r="P56" s="90">
        <v>0.34799999999999998</v>
      </c>
      <c r="Q56" s="90">
        <v>0.11</v>
      </c>
      <c r="R56" s="90">
        <v>0</v>
      </c>
      <c r="S56" s="51"/>
    </row>
    <row r="57" spans="1:38" ht="24.95" customHeight="1" x14ac:dyDescent="0.3">
      <c r="A57" s="86">
        <v>212</v>
      </c>
      <c r="B57" s="87" t="s">
        <v>35</v>
      </c>
      <c r="C57" s="88">
        <v>150</v>
      </c>
      <c r="D57" s="90">
        <v>15.771800000000001</v>
      </c>
      <c r="E57" s="90">
        <v>30.409400000000005</v>
      </c>
      <c r="F57" s="90">
        <v>2.7178</v>
      </c>
      <c r="G57" s="90">
        <f t="shared" ref="G57:G61" si="10">F57*4+E57*9+D57*4</f>
        <v>347.64300000000003</v>
      </c>
      <c r="H57" s="90">
        <v>0.14980000000000002</v>
      </c>
      <c r="I57" s="90">
        <v>0.47080000000000005</v>
      </c>
      <c r="J57" s="90">
        <v>0.21400000000000002</v>
      </c>
      <c r="K57" s="90">
        <v>2.88</v>
      </c>
      <c r="L57" s="90">
        <v>7.8</v>
      </c>
      <c r="M57" s="90">
        <v>95.444000000000003</v>
      </c>
      <c r="N57" s="90">
        <v>245.244</v>
      </c>
      <c r="O57" s="90">
        <v>20.0518</v>
      </c>
      <c r="P57" s="90">
        <v>2.7820000000000005</v>
      </c>
      <c r="Q57" s="90">
        <v>1.72</v>
      </c>
      <c r="R57" s="90">
        <v>0.01</v>
      </c>
      <c r="S57" s="30"/>
    </row>
    <row r="58" spans="1:38" s="13" customFormat="1" ht="24.95" customHeight="1" x14ac:dyDescent="0.3">
      <c r="A58" s="86"/>
      <c r="B58" s="87" t="s">
        <v>33</v>
      </c>
      <c r="C58" s="88">
        <v>200</v>
      </c>
      <c r="D58" s="90">
        <v>0.6</v>
      </c>
      <c r="E58" s="90">
        <v>0.4</v>
      </c>
      <c r="F58" s="90">
        <v>10.4</v>
      </c>
      <c r="G58" s="90">
        <f t="shared" si="10"/>
        <v>47.6</v>
      </c>
      <c r="H58" s="90">
        <v>0.02</v>
      </c>
      <c r="I58" s="90">
        <v>0.04</v>
      </c>
      <c r="J58" s="90">
        <v>3.4</v>
      </c>
      <c r="K58" s="90">
        <v>0</v>
      </c>
      <c r="L58" s="90">
        <v>0.4</v>
      </c>
      <c r="M58" s="90">
        <v>21.2</v>
      </c>
      <c r="N58" s="90">
        <v>22.6</v>
      </c>
      <c r="O58" s="90">
        <v>14.6</v>
      </c>
      <c r="P58" s="90">
        <v>3.2</v>
      </c>
      <c r="Q58" s="90">
        <v>0.12</v>
      </c>
      <c r="R58" s="90">
        <v>0</v>
      </c>
      <c r="S58" s="5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56"/>
    </row>
    <row r="59" spans="1:38" s="13" customFormat="1" ht="24.95" customHeight="1" x14ac:dyDescent="0.3">
      <c r="A59" s="110"/>
      <c r="B59" s="87" t="s">
        <v>3</v>
      </c>
      <c r="C59" s="88">
        <v>40</v>
      </c>
      <c r="D59" s="90">
        <f>1.35*2</f>
        <v>2.7</v>
      </c>
      <c r="E59" s="90">
        <f>0.172*2</f>
        <v>0.34399999999999997</v>
      </c>
      <c r="F59" s="90">
        <f>10.03*2</f>
        <v>20.059999999999999</v>
      </c>
      <c r="G59" s="90">
        <f t="shared" si="10"/>
        <v>94.135999999999996</v>
      </c>
      <c r="H59" s="90">
        <v>2.4E-2</v>
      </c>
      <c r="I59" s="90">
        <v>5.0000000000000001E-3</v>
      </c>
      <c r="J59" s="90">
        <v>0</v>
      </c>
      <c r="K59" s="90">
        <v>0</v>
      </c>
      <c r="L59" s="90">
        <v>0.42</v>
      </c>
      <c r="M59" s="90">
        <v>8</v>
      </c>
      <c r="N59" s="90">
        <v>26</v>
      </c>
      <c r="O59" s="90">
        <v>5.6</v>
      </c>
      <c r="P59" s="90">
        <v>0.4</v>
      </c>
      <c r="Q59" s="90">
        <v>0.3</v>
      </c>
      <c r="R59" s="90">
        <v>0</v>
      </c>
      <c r="S59" s="5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56"/>
    </row>
    <row r="60" spans="1:38" s="13" customFormat="1" ht="24.95" customHeight="1" x14ac:dyDescent="0.3">
      <c r="A60" s="111"/>
      <c r="B60" s="87" t="s">
        <v>59</v>
      </c>
      <c r="C60" s="88">
        <v>25</v>
      </c>
      <c r="D60" s="90">
        <v>1.6625000000000001</v>
      </c>
      <c r="E60" s="90">
        <v>0.3</v>
      </c>
      <c r="F60" s="90">
        <v>10.462499999999999</v>
      </c>
      <c r="G60" s="90">
        <f t="shared" si="10"/>
        <v>51.199999999999996</v>
      </c>
      <c r="H60" s="90">
        <v>0.13124999999999998</v>
      </c>
      <c r="I60" s="90">
        <v>8.7499999999999981E-2</v>
      </c>
      <c r="J60" s="90">
        <v>0.17499999999999996</v>
      </c>
      <c r="K60" s="90">
        <v>0</v>
      </c>
      <c r="L60" s="90">
        <v>0.13124999999999998</v>
      </c>
      <c r="M60" s="90">
        <v>31.937499999999996</v>
      </c>
      <c r="N60" s="90">
        <v>54.6875</v>
      </c>
      <c r="O60" s="90">
        <v>17.5</v>
      </c>
      <c r="P60" s="90">
        <v>1.2249999999999999</v>
      </c>
      <c r="Q60" s="90">
        <v>0.3</v>
      </c>
      <c r="R60" s="90">
        <v>0.02</v>
      </c>
      <c r="S60" s="5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56"/>
    </row>
    <row r="61" spans="1:38" s="13" customFormat="1" ht="24.95" customHeight="1" x14ac:dyDescent="0.3">
      <c r="A61" s="86">
        <v>368</v>
      </c>
      <c r="B61" s="87" t="s">
        <v>75</v>
      </c>
      <c r="C61" s="88">
        <v>120</v>
      </c>
      <c r="D61" s="92">
        <v>0.5</v>
      </c>
      <c r="E61" s="92">
        <v>0.5</v>
      </c>
      <c r="F61" s="92">
        <v>12.8</v>
      </c>
      <c r="G61" s="90">
        <f t="shared" si="10"/>
        <v>57.7</v>
      </c>
      <c r="H61" s="92">
        <v>0.04</v>
      </c>
      <c r="I61" s="92">
        <v>0.01</v>
      </c>
      <c r="J61" s="92">
        <v>5</v>
      </c>
      <c r="K61" s="92">
        <v>0</v>
      </c>
      <c r="L61" s="92">
        <v>0.33</v>
      </c>
      <c r="M61" s="92">
        <v>25</v>
      </c>
      <c r="N61" s="92">
        <v>18.3</v>
      </c>
      <c r="O61" s="92">
        <v>14.16</v>
      </c>
      <c r="P61" s="92">
        <v>0.5</v>
      </c>
      <c r="Q61" s="90">
        <v>0.48</v>
      </c>
      <c r="R61" s="90">
        <v>1.0000000000000001E-5</v>
      </c>
      <c r="S61" s="5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56"/>
    </row>
    <row r="62" spans="1:38" s="13" customFormat="1" ht="24.95" customHeight="1" x14ac:dyDescent="0.3">
      <c r="A62" s="86"/>
      <c r="B62" s="87"/>
      <c r="C62" s="88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5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56"/>
    </row>
    <row r="63" spans="1:38" s="13" customFormat="1" ht="24.95" customHeight="1" x14ac:dyDescent="0.3">
      <c r="A63" s="86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5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56"/>
    </row>
    <row r="64" spans="1:38" ht="24.95" customHeight="1" x14ac:dyDescent="0.3">
      <c r="A64" s="103"/>
      <c r="B64" s="104" t="s">
        <v>5</v>
      </c>
      <c r="C64" s="93">
        <f>SUM(C56:C62)</f>
        <v>605</v>
      </c>
      <c r="D64" s="93">
        <f t="shared" ref="D64:R64" si="11">SUM(D56:D62)</f>
        <v>21.721500000000002</v>
      </c>
      <c r="E64" s="93">
        <f t="shared" si="11"/>
        <v>32.02300000000001</v>
      </c>
      <c r="F64" s="93">
        <f t="shared" si="11"/>
        <v>57.762699999999995</v>
      </c>
      <c r="G64" s="93">
        <f t="shared" si="11"/>
        <v>606.14380000000017</v>
      </c>
      <c r="H64" s="93">
        <f t="shared" si="11"/>
        <v>0.38824999999999993</v>
      </c>
      <c r="I64" s="93">
        <f t="shared" si="11"/>
        <v>0.62490000000000012</v>
      </c>
      <c r="J64" s="93">
        <f t="shared" si="11"/>
        <v>12.199400000000001</v>
      </c>
      <c r="K64" s="93">
        <f t="shared" si="11"/>
        <v>2.88</v>
      </c>
      <c r="L64" s="93">
        <f t="shared" si="11"/>
        <v>9.1508500000000002</v>
      </c>
      <c r="M64" s="93">
        <f t="shared" si="11"/>
        <v>193.4135</v>
      </c>
      <c r="N64" s="93">
        <f t="shared" si="11"/>
        <v>387.71150000000006</v>
      </c>
      <c r="O64" s="93">
        <f t="shared" si="11"/>
        <v>81.655799999999999</v>
      </c>
      <c r="P64" s="93">
        <f t="shared" si="11"/>
        <v>8.4550000000000001</v>
      </c>
      <c r="Q64" s="93">
        <f t="shared" si="11"/>
        <v>3.03</v>
      </c>
      <c r="R64" s="93">
        <f t="shared" si="11"/>
        <v>3.0009999999999998E-2</v>
      </c>
      <c r="S64" s="51"/>
    </row>
    <row r="65" spans="1:38" ht="24.95" customHeight="1" x14ac:dyDescent="0.3">
      <c r="A65" s="86"/>
      <c r="B65" s="94" t="s">
        <v>37</v>
      </c>
      <c r="C65" s="94"/>
      <c r="D65" s="95">
        <v>19.25</v>
      </c>
      <c r="E65" s="95">
        <v>19.75</v>
      </c>
      <c r="F65" s="95">
        <v>83.75</v>
      </c>
      <c r="G65" s="95">
        <v>587.5</v>
      </c>
      <c r="H65" s="95">
        <v>0.3</v>
      </c>
      <c r="I65" s="95">
        <v>0.35</v>
      </c>
      <c r="J65" s="95">
        <v>15</v>
      </c>
      <c r="K65" s="95">
        <v>0.17499999999999999</v>
      </c>
      <c r="L65" s="95">
        <v>2.5</v>
      </c>
      <c r="M65" s="95">
        <v>275</v>
      </c>
      <c r="N65" s="95">
        <v>412.5</v>
      </c>
      <c r="O65" s="95">
        <v>62.5</v>
      </c>
      <c r="P65" s="95">
        <v>3</v>
      </c>
      <c r="Q65" s="95">
        <v>2.5</v>
      </c>
      <c r="R65" s="95">
        <v>2.5000000000000001E-2</v>
      </c>
      <c r="S65" s="51"/>
    </row>
    <row r="66" spans="1:38" ht="49.5" customHeight="1" x14ac:dyDescent="0.3">
      <c r="A66" s="110"/>
      <c r="B66" s="112"/>
      <c r="C66" s="94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51"/>
    </row>
    <row r="67" spans="1:38" s="14" customFormat="1" ht="24.95" customHeight="1" x14ac:dyDescent="0.3">
      <c r="A67" s="122" t="s">
        <v>51</v>
      </c>
      <c r="B67" s="123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5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55"/>
    </row>
    <row r="68" spans="1:38" ht="24.95" customHeight="1" x14ac:dyDescent="0.3">
      <c r="A68" s="86"/>
      <c r="B68" s="87" t="s">
        <v>60</v>
      </c>
      <c r="C68" s="88">
        <v>70</v>
      </c>
      <c r="D68" s="90">
        <v>0.48719999999999997</v>
      </c>
      <c r="E68" s="90">
        <v>6.9599999999999995E-2</v>
      </c>
      <c r="F68" s="90">
        <v>1.3223999999999998</v>
      </c>
      <c r="G68" s="90">
        <f>F68*4+E68*9+D68*4</f>
        <v>7.8647999999999989</v>
      </c>
      <c r="H68" s="90">
        <v>2.3199999999999998E-2</v>
      </c>
      <c r="I68" s="90">
        <v>1.1599999999999999E-2</v>
      </c>
      <c r="J68" s="90">
        <v>3.4103999999999997</v>
      </c>
      <c r="K68" s="90">
        <v>0</v>
      </c>
      <c r="L68" s="90">
        <v>6.9599999999999995E-2</v>
      </c>
      <c r="M68" s="90">
        <v>11.831999999999999</v>
      </c>
      <c r="N68" s="90">
        <v>20.88</v>
      </c>
      <c r="O68" s="90">
        <v>9.7439999999999998</v>
      </c>
      <c r="P68" s="90">
        <v>0.34799999999999998</v>
      </c>
      <c r="Q68" s="90">
        <v>0.11899999999999999</v>
      </c>
      <c r="R68" s="90">
        <v>0</v>
      </c>
      <c r="S68" s="51"/>
    </row>
    <row r="69" spans="1:38" ht="24.95" customHeight="1" x14ac:dyDescent="0.3">
      <c r="A69" s="86">
        <v>235</v>
      </c>
      <c r="B69" s="87" t="s">
        <v>26</v>
      </c>
      <c r="C69" s="88">
        <v>75</v>
      </c>
      <c r="D69" s="92">
        <v>7.66</v>
      </c>
      <c r="E69" s="92">
        <v>5.3</v>
      </c>
      <c r="F69" s="92">
        <v>5.8</v>
      </c>
      <c r="G69" s="90">
        <f t="shared" ref="G69:G74" si="12">F69*4+E69*9+D69*4</f>
        <v>101.53999999999999</v>
      </c>
      <c r="H69" s="92">
        <f>0.036*0.875</f>
        <v>3.15E-2</v>
      </c>
      <c r="I69" s="92">
        <f>0.054*0.875</f>
        <v>4.725E-2</v>
      </c>
      <c r="J69" s="92">
        <v>2.2599999999999998</v>
      </c>
      <c r="K69" s="92">
        <v>0.17</v>
      </c>
      <c r="L69" s="92">
        <v>3.11</v>
      </c>
      <c r="M69" s="92">
        <v>43.8</v>
      </c>
      <c r="N69" s="92">
        <v>115.9</v>
      </c>
      <c r="O69" s="92">
        <v>17.149999999999999</v>
      </c>
      <c r="P69" s="92">
        <v>1.48</v>
      </c>
      <c r="Q69" s="90">
        <v>0.59</v>
      </c>
      <c r="R69" s="90"/>
      <c r="S69" s="51"/>
    </row>
    <row r="70" spans="1:38" s="13" customFormat="1" ht="24.95" customHeight="1" x14ac:dyDescent="0.3">
      <c r="A70" s="86">
        <v>310</v>
      </c>
      <c r="B70" s="87" t="s">
        <v>25</v>
      </c>
      <c r="C70" s="88">
        <v>170</v>
      </c>
      <c r="D70" s="90">
        <v>3.3205</v>
      </c>
      <c r="E70" s="90">
        <v>4.8815999999999997</v>
      </c>
      <c r="F70" s="90">
        <v>26.001300000000001</v>
      </c>
      <c r="G70" s="90">
        <f t="shared" si="12"/>
        <v>161.2216</v>
      </c>
      <c r="H70" s="90">
        <v>0.16949999999999998</v>
      </c>
      <c r="I70" s="90">
        <v>0.10169999999999998</v>
      </c>
      <c r="J70" s="90">
        <v>23.729999999999997</v>
      </c>
      <c r="K70" s="90">
        <v>0</v>
      </c>
      <c r="L70" s="90">
        <v>0.22599999999999998</v>
      </c>
      <c r="M70" s="90">
        <v>62.036999999999992</v>
      </c>
      <c r="N70" s="90">
        <v>90.060999999999993</v>
      </c>
      <c r="O70" s="90">
        <v>33.108999999999995</v>
      </c>
      <c r="P70" s="90">
        <v>1.2994999999999999</v>
      </c>
      <c r="Q70" s="90">
        <v>0.66</v>
      </c>
      <c r="R70" s="90">
        <v>0</v>
      </c>
      <c r="S70" s="5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56"/>
    </row>
    <row r="71" spans="1:38" s="13" customFormat="1" ht="24.95" customHeight="1" x14ac:dyDescent="0.3">
      <c r="A71" s="86" t="s">
        <v>9</v>
      </c>
      <c r="B71" s="87" t="s">
        <v>30</v>
      </c>
      <c r="C71" s="88">
        <v>200</v>
      </c>
      <c r="D71" s="90">
        <v>1.04</v>
      </c>
      <c r="E71" s="90">
        <v>0.6</v>
      </c>
      <c r="F71" s="90">
        <v>10.199999999999999</v>
      </c>
      <c r="G71" s="90">
        <f t="shared" si="12"/>
        <v>50.36</v>
      </c>
      <c r="H71" s="90">
        <v>0.2</v>
      </c>
      <c r="I71" s="90">
        <v>0.4</v>
      </c>
      <c r="J71" s="90">
        <v>8</v>
      </c>
      <c r="K71" s="90">
        <v>1E-3</v>
      </c>
      <c r="L71" s="90">
        <v>11</v>
      </c>
      <c r="M71" s="90">
        <v>32</v>
      </c>
      <c r="N71" s="90">
        <v>29</v>
      </c>
      <c r="O71" s="90">
        <v>21</v>
      </c>
      <c r="P71" s="90">
        <v>6.4</v>
      </c>
      <c r="Q71" s="90">
        <v>0.78</v>
      </c>
      <c r="R71" s="90">
        <v>0.01</v>
      </c>
      <c r="S71" s="5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56"/>
    </row>
    <row r="72" spans="1:38" s="13" customFormat="1" ht="24.95" customHeight="1" x14ac:dyDescent="0.3">
      <c r="A72" s="86"/>
      <c r="B72" s="87" t="s">
        <v>3</v>
      </c>
      <c r="C72" s="88">
        <v>40</v>
      </c>
      <c r="D72" s="90">
        <f>1.35*2</f>
        <v>2.7</v>
      </c>
      <c r="E72" s="90">
        <f>0.172*2</f>
        <v>0.34399999999999997</v>
      </c>
      <c r="F72" s="90">
        <f>10.03*2</f>
        <v>20.059999999999999</v>
      </c>
      <c r="G72" s="90">
        <f t="shared" si="12"/>
        <v>94.135999999999996</v>
      </c>
      <c r="H72" s="90">
        <v>2.4E-2</v>
      </c>
      <c r="I72" s="90">
        <v>5.0000000000000001E-3</v>
      </c>
      <c r="J72" s="90">
        <v>0</v>
      </c>
      <c r="K72" s="90">
        <v>0</v>
      </c>
      <c r="L72" s="90">
        <v>0.42</v>
      </c>
      <c r="M72" s="90">
        <v>8</v>
      </c>
      <c r="N72" s="90">
        <v>26</v>
      </c>
      <c r="O72" s="90">
        <v>5.6</v>
      </c>
      <c r="P72" s="90">
        <v>0.4</v>
      </c>
      <c r="Q72" s="90">
        <v>0.3</v>
      </c>
      <c r="R72" s="90">
        <v>0</v>
      </c>
      <c r="S72" s="5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56"/>
    </row>
    <row r="73" spans="1:38" s="13" customFormat="1" ht="24.95" customHeight="1" x14ac:dyDescent="0.3">
      <c r="A73" s="86"/>
      <c r="B73" s="87" t="s">
        <v>59</v>
      </c>
      <c r="C73" s="88">
        <v>25</v>
      </c>
      <c r="D73" s="90">
        <v>1.6625000000000001</v>
      </c>
      <c r="E73" s="90">
        <v>0.3</v>
      </c>
      <c r="F73" s="90">
        <v>10.462499999999999</v>
      </c>
      <c r="G73" s="90">
        <f t="shared" si="12"/>
        <v>51.199999999999996</v>
      </c>
      <c r="H73" s="90">
        <v>0.13124999999999998</v>
      </c>
      <c r="I73" s="90">
        <v>8.7499999999999981E-2</v>
      </c>
      <c r="J73" s="90">
        <v>0.17499999999999996</v>
      </c>
      <c r="K73" s="90">
        <v>0</v>
      </c>
      <c r="L73" s="90">
        <v>0.13124999999999998</v>
      </c>
      <c r="M73" s="90">
        <v>31.937499999999996</v>
      </c>
      <c r="N73" s="90">
        <v>54.6875</v>
      </c>
      <c r="O73" s="90">
        <v>17.5</v>
      </c>
      <c r="P73" s="90">
        <v>1.2249999999999999</v>
      </c>
      <c r="Q73" s="90">
        <v>0.3</v>
      </c>
      <c r="R73" s="90">
        <v>0.02</v>
      </c>
      <c r="S73" s="5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56"/>
    </row>
    <row r="74" spans="1:38" s="13" customFormat="1" ht="24.95" customHeight="1" x14ac:dyDescent="0.3">
      <c r="A74" s="86"/>
      <c r="B74" s="87" t="s">
        <v>70</v>
      </c>
      <c r="C74" s="88">
        <v>150</v>
      </c>
      <c r="D74" s="90">
        <v>0.75301204819277112</v>
      </c>
      <c r="E74" s="90">
        <v>0</v>
      </c>
      <c r="F74" s="90">
        <v>15.210843373493976</v>
      </c>
      <c r="G74" s="90">
        <f t="shared" si="12"/>
        <v>63.855421686746986</v>
      </c>
      <c r="H74" s="90">
        <v>1.5060240963855423E-2</v>
      </c>
      <c r="I74" s="90">
        <v>1.5060240963855423E-2</v>
      </c>
      <c r="J74" s="90">
        <v>3.0120481927710845</v>
      </c>
      <c r="K74" s="90">
        <v>0</v>
      </c>
      <c r="L74" s="90">
        <v>0.15060240963855423</v>
      </c>
      <c r="M74" s="90">
        <v>10.542168674698795</v>
      </c>
      <c r="N74" s="90">
        <v>10.542168674698795</v>
      </c>
      <c r="O74" s="90">
        <v>6.024096385542169</v>
      </c>
      <c r="P74" s="90">
        <v>2.1084337349397591</v>
      </c>
      <c r="Q74" s="90">
        <v>0.03</v>
      </c>
      <c r="R74" s="90">
        <v>0</v>
      </c>
      <c r="S74" s="5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56"/>
    </row>
    <row r="75" spans="1:38" s="13" customFormat="1" ht="24.95" customHeight="1" x14ac:dyDescent="0.3">
      <c r="A75" s="113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5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56"/>
    </row>
    <row r="76" spans="1:38" s="14" customFormat="1" ht="24.95" customHeight="1" x14ac:dyDescent="0.3">
      <c r="A76" s="103"/>
      <c r="B76" s="104" t="s">
        <v>5</v>
      </c>
      <c r="C76" s="93">
        <f>SUM(C68:C74)</f>
        <v>730</v>
      </c>
      <c r="D76" s="93">
        <f t="shared" ref="D76:R76" si="13">SUM(D68:D74)</f>
        <v>17.623212048192773</v>
      </c>
      <c r="E76" s="93">
        <f t="shared" si="13"/>
        <v>11.495200000000001</v>
      </c>
      <c r="F76" s="93">
        <f t="shared" si="13"/>
        <v>89.057043373493983</v>
      </c>
      <c r="G76" s="93">
        <f t="shared" si="13"/>
        <v>530.17782168674694</v>
      </c>
      <c r="H76" s="93">
        <f t="shared" si="13"/>
        <v>0.59451024096385541</v>
      </c>
      <c r="I76" s="93">
        <f t="shared" si="13"/>
        <v>0.66811024096385541</v>
      </c>
      <c r="J76" s="93">
        <f t="shared" si="13"/>
        <v>40.587448192771078</v>
      </c>
      <c r="K76" s="93">
        <f t="shared" si="13"/>
        <v>0.17100000000000001</v>
      </c>
      <c r="L76" s="93">
        <f t="shared" si="13"/>
        <v>15.107452409638553</v>
      </c>
      <c r="M76" s="93">
        <f t="shared" si="13"/>
        <v>200.14866867469877</v>
      </c>
      <c r="N76" s="93">
        <f t="shared" si="13"/>
        <v>347.07066867469882</v>
      </c>
      <c r="O76" s="93">
        <f t="shared" si="13"/>
        <v>110.12709638554215</v>
      </c>
      <c r="P76" s="93">
        <f t="shared" si="13"/>
        <v>13.260933734939758</v>
      </c>
      <c r="Q76" s="93">
        <f t="shared" si="13"/>
        <v>2.7789999999999995</v>
      </c>
      <c r="R76" s="93">
        <f t="shared" si="13"/>
        <v>0.03</v>
      </c>
      <c r="S76" s="5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55"/>
    </row>
    <row r="77" spans="1:38" ht="24.95" customHeight="1" x14ac:dyDescent="0.3">
      <c r="A77" s="89"/>
      <c r="B77" s="94" t="s">
        <v>37</v>
      </c>
      <c r="C77" s="94"/>
      <c r="D77" s="95">
        <v>19.25</v>
      </c>
      <c r="E77" s="95">
        <v>19.75</v>
      </c>
      <c r="F77" s="95">
        <v>83.75</v>
      </c>
      <c r="G77" s="95">
        <v>587.5</v>
      </c>
      <c r="H77" s="95">
        <v>0.3</v>
      </c>
      <c r="I77" s="95">
        <v>0.35</v>
      </c>
      <c r="J77" s="95">
        <v>15</v>
      </c>
      <c r="K77" s="95">
        <v>0.17499999999999999</v>
      </c>
      <c r="L77" s="95">
        <v>2.5</v>
      </c>
      <c r="M77" s="95">
        <v>275</v>
      </c>
      <c r="N77" s="95">
        <v>412.5</v>
      </c>
      <c r="O77" s="95">
        <v>62.5</v>
      </c>
      <c r="P77" s="95">
        <v>3</v>
      </c>
      <c r="Q77" s="95">
        <v>2.5</v>
      </c>
      <c r="R77" s="95">
        <v>2.5000000000000001E-2</v>
      </c>
      <c r="S77" s="51"/>
    </row>
    <row r="78" spans="1:38" ht="24.95" customHeight="1" x14ac:dyDescent="0.3">
      <c r="A78" s="122" t="s">
        <v>52</v>
      </c>
      <c r="B78" s="123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51"/>
    </row>
    <row r="79" spans="1:38" s="13" customFormat="1" ht="24.95" customHeight="1" x14ac:dyDescent="0.3">
      <c r="A79" s="86"/>
      <c r="B79" s="87" t="s">
        <v>62</v>
      </c>
      <c r="C79" s="88">
        <v>80</v>
      </c>
      <c r="D79" s="90">
        <v>0.55859999999999999</v>
      </c>
      <c r="E79" s="90">
        <v>7.9799999999999996E-2</v>
      </c>
      <c r="F79" s="90">
        <v>1.5162</v>
      </c>
      <c r="G79" s="90">
        <f>F79*4+E79*9+D79*4</f>
        <v>9.0173999999999985</v>
      </c>
      <c r="H79" s="90">
        <v>2.6600000000000002E-2</v>
      </c>
      <c r="I79" s="90">
        <v>1.3300000000000001E-2</v>
      </c>
      <c r="J79" s="90">
        <v>3.9102000000000001</v>
      </c>
      <c r="K79" s="90">
        <v>0</v>
      </c>
      <c r="L79" s="90">
        <v>7.9799999999999996E-2</v>
      </c>
      <c r="M79" s="90">
        <v>13.565999999999999</v>
      </c>
      <c r="N79" s="90">
        <v>23.94</v>
      </c>
      <c r="O79" s="90">
        <v>11.172000000000001</v>
      </c>
      <c r="P79" s="90">
        <v>0.39900000000000002</v>
      </c>
      <c r="Q79" s="88">
        <v>0.13600000000000001</v>
      </c>
      <c r="R79" s="88">
        <v>0</v>
      </c>
      <c r="S79" s="5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56"/>
    </row>
    <row r="80" spans="1:38" s="13" customFormat="1" ht="24.95" customHeight="1" x14ac:dyDescent="0.3">
      <c r="A80" s="86">
        <v>278</v>
      </c>
      <c r="B80" s="87" t="s">
        <v>23</v>
      </c>
      <c r="C80" s="88">
        <v>60</v>
      </c>
      <c r="D80" s="96">
        <v>4.2699999999999996</v>
      </c>
      <c r="E80" s="96">
        <v>4.7699999999999996</v>
      </c>
      <c r="F80" s="96">
        <v>5.59</v>
      </c>
      <c r="G80" s="90">
        <f t="shared" ref="G80:G86" si="14">F80*4+E80*9+D80*4</f>
        <v>82.36999999999999</v>
      </c>
      <c r="H80" s="96">
        <v>0.02</v>
      </c>
      <c r="I80" s="96">
        <v>0.03</v>
      </c>
      <c r="J80" s="96">
        <v>0.39</v>
      </c>
      <c r="K80" s="96">
        <v>0.18</v>
      </c>
      <c r="L80" s="96">
        <v>0</v>
      </c>
      <c r="M80" s="96">
        <v>15.2</v>
      </c>
      <c r="N80" s="96">
        <v>48.2</v>
      </c>
      <c r="O80" s="96">
        <v>9.99</v>
      </c>
      <c r="P80" s="96">
        <v>0.47</v>
      </c>
      <c r="Q80" s="90">
        <v>0.96</v>
      </c>
      <c r="R80" s="90">
        <v>0</v>
      </c>
      <c r="S80" s="5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56"/>
    </row>
    <row r="81" spans="1:38" s="13" customFormat="1" ht="24.95" customHeight="1" x14ac:dyDescent="0.3">
      <c r="A81" s="109">
        <v>330</v>
      </c>
      <c r="B81" s="87" t="s">
        <v>22</v>
      </c>
      <c r="C81" s="88">
        <v>50</v>
      </c>
      <c r="D81" s="96">
        <v>0.7</v>
      </c>
      <c r="E81" s="96">
        <v>2.4900000000000002</v>
      </c>
      <c r="F81" s="96">
        <v>2.93</v>
      </c>
      <c r="G81" s="90">
        <f t="shared" si="14"/>
        <v>36.93</v>
      </c>
      <c r="H81" s="96">
        <v>0.01</v>
      </c>
      <c r="I81" s="96">
        <v>0.01</v>
      </c>
      <c r="J81" s="96">
        <v>1.9E-2</v>
      </c>
      <c r="K81" s="96">
        <v>0.17</v>
      </c>
      <c r="L81" s="96">
        <v>0</v>
      </c>
      <c r="M81" s="96">
        <v>13.65</v>
      </c>
      <c r="N81" s="96">
        <v>11.36</v>
      </c>
      <c r="O81" s="96">
        <v>2.64</v>
      </c>
      <c r="P81" s="96">
        <v>0.1</v>
      </c>
      <c r="Q81" s="90">
        <v>0.13</v>
      </c>
      <c r="R81" s="90">
        <v>0</v>
      </c>
      <c r="S81" s="5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56"/>
    </row>
    <row r="82" spans="1:38" s="13" customFormat="1" ht="24.95" customHeight="1" x14ac:dyDescent="0.3">
      <c r="A82" s="86">
        <v>302</v>
      </c>
      <c r="B82" s="87" t="s">
        <v>63</v>
      </c>
      <c r="C82" s="88">
        <v>150</v>
      </c>
      <c r="D82" s="92">
        <v>7.8</v>
      </c>
      <c r="E82" s="92">
        <v>3.6</v>
      </c>
      <c r="F82" s="92">
        <v>39</v>
      </c>
      <c r="G82" s="90">
        <f t="shared" si="14"/>
        <v>219.6</v>
      </c>
      <c r="H82" s="92">
        <v>0.18</v>
      </c>
      <c r="I82" s="92">
        <v>0.1</v>
      </c>
      <c r="J82" s="92">
        <v>0</v>
      </c>
      <c r="K82" s="92">
        <v>0.35</v>
      </c>
      <c r="L82" s="92">
        <v>0.44</v>
      </c>
      <c r="M82" s="92">
        <v>23.55</v>
      </c>
      <c r="N82" s="92">
        <v>185.6</v>
      </c>
      <c r="O82" s="92">
        <v>123.9</v>
      </c>
      <c r="P82" s="92">
        <v>4.2</v>
      </c>
      <c r="Q82" s="90">
        <v>1.1000000000000001</v>
      </c>
      <c r="R82" s="90">
        <v>0</v>
      </c>
      <c r="S82" s="5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56"/>
    </row>
    <row r="83" spans="1:38" s="13" customFormat="1" ht="24.95" customHeight="1" x14ac:dyDescent="0.3">
      <c r="A83" s="86">
        <v>342</v>
      </c>
      <c r="B83" s="87" t="s">
        <v>33</v>
      </c>
      <c r="C83" s="88">
        <v>200</v>
      </c>
      <c r="D83" s="90">
        <v>0.6</v>
      </c>
      <c r="E83" s="90">
        <v>0.4</v>
      </c>
      <c r="F83" s="90">
        <v>10.4</v>
      </c>
      <c r="G83" s="90">
        <f t="shared" si="14"/>
        <v>47.6</v>
      </c>
      <c r="H83" s="90">
        <v>0.02</v>
      </c>
      <c r="I83" s="90">
        <v>0.04</v>
      </c>
      <c r="J83" s="90">
        <v>3.4</v>
      </c>
      <c r="K83" s="90">
        <v>0</v>
      </c>
      <c r="L83" s="90">
        <v>0.4</v>
      </c>
      <c r="M83" s="90">
        <v>21.2</v>
      </c>
      <c r="N83" s="90">
        <v>22.6</v>
      </c>
      <c r="O83" s="90">
        <v>14.6</v>
      </c>
      <c r="P83" s="90">
        <v>3.2</v>
      </c>
      <c r="Q83" s="90">
        <v>0.12</v>
      </c>
      <c r="R83" s="90">
        <v>0</v>
      </c>
      <c r="S83" s="5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56"/>
    </row>
    <row r="84" spans="1:38" s="13" customFormat="1" ht="24.95" customHeight="1" x14ac:dyDescent="0.3">
      <c r="A84" s="86"/>
      <c r="B84" s="87" t="s">
        <v>59</v>
      </c>
      <c r="C84" s="88">
        <v>25</v>
      </c>
      <c r="D84" s="90">
        <v>1.6625000000000001</v>
      </c>
      <c r="E84" s="90">
        <v>0.3</v>
      </c>
      <c r="F84" s="90">
        <v>10.462499999999999</v>
      </c>
      <c r="G84" s="90">
        <f t="shared" si="14"/>
        <v>51.199999999999996</v>
      </c>
      <c r="H84" s="90">
        <v>0.13124999999999998</v>
      </c>
      <c r="I84" s="90">
        <v>8.7499999999999981E-2</v>
      </c>
      <c r="J84" s="90">
        <v>0.17499999999999996</v>
      </c>
      <c r="K84" s="90">
        <v>0</v>
      </c>
      <c r="L84" s="90">
        <v>0.13124999999999998</v>
      </c>
      <c r="M84" s="90">
        <v>31.937499999999996</v>
      </c>
      <c r="N84" s="90">
        <v>54.6875</v>
      </c>
      <c r="O84" s="90">
        <v>17.5</v>
      </c>
      <c r="P84" s="90">
        <v>1.2249999999999999</v>
      </c>
      <c r="Q84" s="90">
        <v>0.3</v>
      </c>
      <c r="R84" s="90">
        <v>0.02</v>
      </c>
      <c r="S84" s="5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56"/>
    </row>
    <row r="85" spans="1:38" s="13" customFormat="1" ht="24.95" customHeight="1" x14ac:dyDescent="0.3">
      <c r="A85" s="86"/>
      <c r="B85" s="87" t="s">
        <v>3</v>
      </c>
      <c r="C85" s="88">
        <v>40</v>
      </c>
      <c r="D85" s="90">
        <f>1.35*2</f>
        <v>2.7</v>
      </c>
      <c r="E85" s="90">
        <f>0.172*2</f>
        <v>0.34399999999999997</v>
      </c>
      <c r="F85" s="90">
        <f>10.03*2</f>
        <v>20.059999999999999</v>
      </c>
      <c r="G85" s="90">
        <f t="shared" si="14"/>
        <v>94.135999999999996</v>
      </c>
      <c r="H85" s="90">
        <v>2.4E-2</v>
      </c>
      <c r="I85" s="90">
        <v>5.0000000000000001E-3</v>
      </c>
      <c r="J85" s="90">
        <v>0</v>
      </c>
      <c r="K85" s="90">
        <v>0</v>
      </c>
      <c r="L85" s="90">
        <v>0.42</v>
      </c>
      <c r="M85" s="90">
        <v>8</v>
      </c>
      <c r="N85" s="90">
        <v>26</v>
      </c>
      <c r="O85" s="90">
        <v>5.6</v>
      </c>
      <c r="P85" s="90">
        <v>0.4</v>
      </c>
      <c r="Q85" s="90">
        <v>0.3</v>
      </c>
      <c r="R85" s="90">
        <v>0</v>
      </c>
      <c r="S85" s="5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56"/>
    </row>
    <row r="86" spans="1:38" ht="24.95" customHeight="1" x14ac:dyDescent="0.3">
      <c r="A86" s="114"/>
      <c r="B86" s="108" t="s">
        <v>61</v>
      </c>
      <c r="C86" s="98">
        <v>25</v>
      </c>
      <c r="D86" s="96">
        <f>7.5*0.25</f>
        <v>1.875</v>
      </c>
      <c r="E86" s="96">
        <f>18*0.25</f>
        <v>4.5</v>
      </c>
      <c r="F86" s="96">
        <f>67*0.25</f>
        <v>16.75</v>
      </c>
      <c r="G86" s="90">
        <f t="shared" si="14"/>
        <v>115</v>
      </c>
      <c r="H86" s="96">
        <v>0.03</v>
      </c>
      <c r="I86" s="96">
        <v>4.0000000000000001E-3</v>
      </c>
      <c r="J86" s="96">
        <v>0</v>
      </c>
      <c r="K86" s="96">
        <v>0.2</v>
      </c>
      <c r="L86" s="96">
        <v>0</v>
      </c>
      <c r="M86" s="96">
        <v>7.24</v>
      </c>
      <c r="N86" s="96">
        <v>26.87</v>
      </c>
      <c r="O86" s="96">
        <v>5.5</v>
      </c>
      <c r="P86" s="96">
        <v>0.45</v>
      </c>
      <c r="Q86" s="90">
        <v>0</v>
      </c>
      <c r="R86" s="90">
        <v>0</v>
      </c>
      <c r="S86" s="51"/>
    </row>
    <row r="87" spans="1:38" s="14" customFormat="1" ht="24.95" customHeight="1" x14ac:dyDescent="0.3">
      <c r="A87" s="86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5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55"/>
    </row>
    <row r="88" spans="1:38" ht="24.95" customHeight="1" x14ac:dyDescent="0.3">
      <c r="A88" s="103"/>
      <c r="B88" s="106" t="s">
        <v>5</v>
      </c>
      <c r="C88" s="93">
        <f>SUM(C79:C86)</f>
        <v>630</v>
      </c>
      <c r="D88" s="93">
        <f t="shared" ref="D88:R88" si="15">SUM(D79:D86)</f>
        <v>20.1661</v>
      </c>
      <c r="E88" s="93">
        <f t="shared" si="15"/>
        <v>16.483800000000002</v>
      </c>
      <c r="F88" s="93">
        <f t="shared" si="15"/>
        <v>106.70869999999999</v>
      </c>
      <c r="G88" s="93">
        <f t="shared" si="15"/>
        <v>655.85339999999997</v>
      </c>
      <c r="H88" s="93">
        <f t="shared" si="15"/>
        <v>0.44184999999999997</v>
      </c>
      <c r="I88" s="93">
        <f t="shared" si="15"/>
        <v>0.2898</v>
      </c>
      <c r="J88" s="93">
        <f t="shared" si="15"/>
        <v>7.8942000000000005</v>
      </c>
      <c r="K88" s="93">
        <f t="shared" si="15"/>
        <v>0.89999999999999991</v>
      </c>
      <c r="L88" s="93">
        <f t="shared" si="15"/>
        <v>1.47105</v>
      </c>
      <c r="M88" s="93">
        <f t="shared" si="15"/>
        <v>134.34350000000001</v>
      </c>
      <c r="N88" s="93">
        <f t="shared" si="15"/>
        <v>399.25750000000005</v>
      </c>
      <c r="O88" s="93">
        <f t="shared" si="15"/>
        <v>190.90199999999999</v>
      </c>
      <c r="P88" s="93">
        <f t="shared" si="15"/>
        <v>10.443999999999999</v>
      </c>
      <c r="Q88" s="93">
        <f t="shared" si="15"/>
        <v>3.0459999999999998</v>
      </c>
      <c r="R88" s="93">
        <f t="shared" si="15"/>
        <v>0.02</v>
      </c>
      <c r="S88" s="51"/>
    </row>
    <row r="89" spans="1:38" ht="24.95" customHeight="1" x14ac:dyDescent="0.3">
      <c r="A89" s="107"/>
      <c r="B89" s="94" t="s">
        <v>37</v>
      </c>
      <c r="C89" s="94"/>
      <c r="D89" s="95">
        <v>19.25</v>
      </c>
      <c r="E89" s="95">
        <v>19.75</v>
      </c>
      <c r="F89" s="95">
        <v>83.75</v>
      </c>
      <c r="G89" s="95">
        <v>587.5</v>
      </c>
      <c r="H89" s="95">
        <v>0.3</v>
      </c>
      <c r="I89" s="95">
        <v>0.35</v>
      </c>
      <c r="J89" s="95">
        <v>15</v>
      </c>
      <c r="K89" s="95">
        <v>0.17499999999999999</v>
      </c>
      <c r="L89" s="95">
        <v>2.5</v>
      </c>
      <c r="M89" s="95">
        <v>275</v>
      </c>
      <c r="N89" s="95">
        <v>412.5</v>
      </c>
      <c r="O89" s="95">
        <v>62.5</v>
      </c>
      <c r="P89" s="95">
        <v>3</v>
      </c>
      <c r="Q89" s="95">
        <v>2.5</v>
      </c>
      <c r="R89" s="95">
        <v>2.5000000000000001E-2</v>
      </c>
      <c r="S89" s="51"/>
    </row>
    <row r="90" spans="1:38" s="13" customFormat="1" ht="24.95" customHeight="1" x14ac:dyDescent="0.3">
      <c r="A90" s="122" t="s">
        <v>53</v>
      </c>
      <c r="B90" s="123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5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56"/>
    </row>
    <row r="91" spans="1:38" s="13" customFormat="1" ht="24.95" customHeight="1" x14ac:dyDescent="0.3">
      <c r="A91" s="86">
        <v>222</v>
      </c>
      <c r="B91" s="87" t="s">
        <v>72</v>
      </c>
      <c r="C91" s="88">
        <v>150</v>
      </c>
      <c r="D91" s="96">
        <v>20.87</v>
      </c>
      <c r="E91" s="96">
        <v>14.36</v>
      </c>
      <c r="F91" s="96">
        <v>32.35</v>
      </c>
      <c r="G91" s="96">
        <f>F91*4+E91*9+D91*4</f>
        <v>342.12</v>
      </c>
      <c r="H91" s="96">
        <v>7.0000000000000007E-2</v>
      </c>
      <c r="I91" s="96">
        <v>0.31</v>
      </c>
      <c r="J91" s="96">
        <v>0.94</v>
      </c>
      <c r="K91" s="96">
        <v>0.88</v>
      </c>
      <c r="L91" s="96">
        <v>0</v>
      </c>
      <c r="M91" s="96">
        <v>184.9</v>
      </c>
      <c r="N91" s="96">
        <v>256.2</v>
      </c>
      <c r="O91" s="96">
        <v>29.3</v>
      </c>
      <c r="P91" s="96">
        <v>1.34</v>
      </c>
      <c r="Q91" s="90">
        <v>1.08</v>
      </c>
      <c r="R91" s="90">
        <v>0</v>
      </c>
      <c r="S91" s="5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56"/>
    </row>
    <row r="92" spans="1:38" s="13" customFormat="1" ht="24.95" customHeight="1" x14ac:dyDescent="0.3">
      <c r="A92" s="89">
        <v>327</v>
      </c>
      <c r="B92" s="115" t="s">
        <v>32</v>
      </c>
      <c r="C92" s="96">
        <v>15</v>
      </c>
      <c r="D92" s="90">
        <v>1.1278195488721805</v>
      </c>
      <c r="E92" s="90">
        <v>3.0075187969924809E-3</v>
      </c>
      <c r="F92" s="90">
        <v>8.5413533834586453</v>
      </c>
      <c r="G92" s="96">
        <f t="shared" ref="G92:G94" si="16">F92*4+E92*9+D92*4</f>
        <v>38.703759398496231</v>
      </c>
      <c r="H92" s="90">
        <v>7.5187969924812026E-3</v>
      </c>
      <c r="I92" s="90">
        <v>2.2556390977443608E-2</v>
      </c>
      <c r="J92" s="90">
        <v>0.15037593984962405</v>
      </c>
      <c r="K92" s="90">
        <v>0</v>
      </c>
      <c r="L92" s="90">
        <v>0</v>
      </c>
      <c r="M92" s="90">
        <v>47.669172932330824</v>
      </c>
      <c r="N92" s="90">
        <v>34.436090225563909</v>
      </c>
      <c r="O92" s="90">
        <v>5.1127819548872173</v>
      </c>
      <c r="P92" s="90">
        <v>3.007518796992481E-2</v>
      </c>
      <c r="Q92" s="90">
        <v>0.15</v>
      </c>
      <c r="R92" s="90">
        <v>0</v>
      </c>
      <c r="S92" s="5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56"/>
    </row>
    <row r="93" spans="1:38" s="13" customFormat="1" ht="24.95" customHeight="1" x14ac:dyDescent="0.3">
      <c r="A93" s="86">
        <v>397</v>
      </c>
      <c r="B93" s="87" t="s">
        <v>4</v>
      </c>
      <c r="C93" s="88">
        <v>200</v>
      </c>
      <c r="D93" s="92">
        <v>4.07</v>
      </c>
      <c r="E93" s="92">
        <v>3.5</v>
      </c>
      <c r="F93" s="92">
        <v>17.5</v>
      </c>
      <c r="G93" s="96">
        <f t="shared" si="16"/>
        <v>117.78</v>
      </c>
      <c r="H93" s="92">
        <f>0.28*0.18</f>
        <v>5.04E-2</v>
      </c>
      <c r="I93" s="92">
        <v>0.18</v>
      </c>
      <c r="J93" s="92">
        <v>1.57</v>
      </c>
      <c r="K93" s="92">
        <v>0.24</v>
      </c>
      <c r="L93" s="92">
        <v>0</v>
      </c>
      <c r="M93" s="92">
        <v>152.19999999999999</v>
      </c>
      <c r="N93" s="92">
        <v>124.5</v>
      </c>
      <c r="O93" s="92">
        <v>21.34</v>
      </c>
      <c r="P93" s="92">
        <v>0.47</v>
      </c>
      <c r="Q93" s="90">
        <v>0.5</v>
      </c>
      <c r="R93" s="90">
        <v>0</v>
      </c>
      <c r="S93" s="5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56"/>
    </row>
    <row r="94" spans="1:38" s="13" customFormat="1" ht="24.95" customHeight="1" x14ac:dyDescent="0.3">
      <c r="A94" s="86"/>
      <c r="B94" s="87" t="s">
        <v>3</v>
      </c>
      <c r="C94" s="88">
        <v>40</v>
      </c>
      <c r="D94" s="90">
        <f>1.35*2</f>
        <v>2.7</v>
      </c>
      <c r="E94" s="90">
        <f>0.172*2</f>
        <v>0.34399999999999997</v>
      </c>
      <c r="F94" s="90">
        <f>10.03*2</f>
        <v>20.059999999999999</v>
      </c>
      <c r="G94" s="90">
        <f t="shared" si="16"/>
        <v>94.135999999999996</v>
      </c>
      <c r="H94" s="90">
        <v>2.4E-2</v>
      </c>
      <c r="I94" s="90">
        <v>5.0000000000000001E-3</v>
      </c>
      <c r="J94" s="90">
        <v>0</v>
      </c>
      <c r="K94" s="90">
        <v>0</v>
      </c>
      <c r="L94" s="90">
        <v>0.42</v>
      </c>
      <c r="M94" s="90">
        <v>8</v>
      </c>
      <c r="N94" s="90">
        <v>26</v>
      </c>
      <c r="O94" s="90">
        <v>5.6</v>
      </c>
      <c r="P94" s="90">
        <v>0.4</v>
      </c>
      <c r="Q94" s="90">
        <v>0.3</v>
      </c>
      <c r="R94" s="90">
        <v>0</v>
      </c>
      <c r="S94" s="5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56"/>
    </row>
    <row r="95" spans="1:38" s="13" customFormat="1" ht="24.95" customHeight="1" x14ac:dyDescent="0.3">
      <c r="A95" s="110"/>
      <c r="B95" s="87" t="s">
        <v>73</v>
      </c>
      <c r="C95" s="88">
        <v>180</v>
      </c>
      <c r="D95" s="92">
        <v>5.22</v>
      </c>
      <c r="E95" s="92">
        <v>4.5</v>
      </c>
      <c r="F95" s="92">
        <v>7.2</v>
      </c>
      <c r="G95" s="96">
        <v>90</v>
      </c>
      <c r="H95" s="92">
        <f>0.04*0.75</f>
        <v>0.03</v>
      </c>
      <c r="I95" s="92">
        <v>0.24</v>
      </c>
      <c r="J95" s="92">
        <v>0.49</v>
      </c>
      <c r="K95" s="92">
        <v>0.33</v>
      </c>
      <c r="L95" s="92">
        <v>0</v>
      </c>
      <c r="M95" s="92">
        <v>200.8</v>
      </c>
      <c r="N95" s="92">
        <v>149.04</v>
      </c>
      <c r="O95" s="92">
        <v>22.68</v>
      </c>
      <c r="P95" s="92">
        <v>0.17</v>
      </c>
      <c r="Q95" s="90">
        <v>0.72</v>
      </c>
      <c r="R95" s="90">
        <v>0</v>
      </c>
      <c r="S95" s="5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56"/>
    </row>
    <row r="96" spans="1:38" ht="24.95" customHeight="1" x14ac:dyDescent="0.3">
      <c r="A96" s="86"/>
      <c r="B96" s="94"/>
      <c r="C96" s="94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51"/>
    </row>
    <row r="97" spans="1:38" ht="24.95" customHeight="1" x14ac:dyDescent="0.3">
      <c r="A97" s="103"/>
      <c r="B97" s="106" t="s">
        <v>5</v>
      </c>
      <c r="C97" s="93">
        <f>SUM(C91:C96)</f>
        <v>585</v>
      </c>
      <c r="D97" s="93">
        <f t="shared" ref="D97:R97" si="17">SUM(D91:D96)</f>
        <v>33.987819548872181</v>
      </c>
      <c r="E97" s="93">
        <f t="shared" si="17"/>
        <v>22.707007518796992</v>
      </c>
      <c r="F97" s="93">
        <f t="shared" si="17"/>
        <v>85.651353383458655</v>
      </c>
      <c r="G97" s="93">
        <f t="shared" si="17"/>
        <v>682.73975939849618</v>
      </c>
      <c r="H97" s="93">
        <f t="shared" si="17"/>
        <v>0.1819187969924812</v>
      </c>
      <c r="I97" s="93">
        <f t="shared" si="17"/>
        <v>0.75755639097744354</v>
      </c>
      <c r="J97" s="93">
        <f t="shared" si="17"/>
        <v>3.1503759398496243</v>
      </c>
      <c r="K97" s="93">
        <f t="shared" si="17"/>
        <v>1.4500000000000002</v>
      </c>
      <c r="L97" s="93">
        <f t="shared" si="17"/>
        <v>0.42</v>
      </c>
      <c r="M97" s="93">
        <f t="shared" si="17"/>
        <v>593.56917293233084</v>
      </c>
      <c r="N97" s="93">
        <f t="shared" si="17"/>
        <v>590.17609022556394</v>
      </c>
      <c r="O97" s="93">
        <f t="shared" si="17"/>
        <v>84.032781954887213</v>
      </c>
      <c r="P97" s="93">
        <f t="shared" si="17"/>
        <v>2.4100751879699249</v>
      </c>
      <c r="Q97" s="93">
        <f t="shared" si="17"/>
        <v>2.75</v>
      </c>
      <c r="R97" s="93">
        <f t="shared" si="17"/>
        <v>0</v>
      </c>
      <c r="S97" s="51"/>
    </row>
    <row r="98" spans="1:38" ht="24.95" customHeight="1" x14ac:dyDescent="0.3">
      <c r="A98" s="107"/>
      <c r="B98" s="94" t="s">
        <v>37</v>
      </c>
      <c r="C98" s="94"/>
      <c r="D98" s="95">
        <v>19.25</v>
      </c>
      <c r="E98" s="95">
        <v>19.75</v>
      </c>
      <c r="F98" s="95">
        <v>83.75</v>
      </c>
      <c r="G98" s="95">
        <v>587.5</v>
      </c>
      <c r="H98" s="95">
        <v>0.3</v>
      </c>
      <c r="I98" s="95">
        <v>0.35</v>
      </c>
      <c r="J98" s="95">
        <v>15</v>
      </c>
      <c r="K98" s="95">
        <v>0.17499999999999999</v>
      </c>
      <c r="L98" s="95">
        <v>2.5</v>
      </c>
      <c r="M98" s="95">
        <v>275</v>
      </c>
      <c r="N98" s="95">
        <v>412.5</v>
      </c>
      <c r="O98" s="95">
        <v>62.5</v>
      </c>
      <c r="P98" s="95">
        <v>3</v>
      </c>
      <c r="Q98" s="95">
        <v>2.5</v>
      </c>
      <c r="R98" s="95">
        <v>2.5000000000000001E-2</v>
      </c>
      <c r="S98" s="51"/>
    </row>
    <row r="99" spans="1:38" ht="24.95" customHeight="1" x14ac:dyDescent="0.3">
      <c r="A99" s="107"/>
      <c r="B99" s="112"/>
      <c r="C99" s="94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51"/>
    </row>
    <row r="100" spans="1:38" s="22" customFormat="1" ht="24.95" customHeight="1" x14ac:dyDescent="0.3">
      <c r="A100" s="122" t="s">
        <v>54</v>
      </c>
      <c r="B100" s="123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5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59"/>
    </row>
    <row r="101" spans="1:38" ht="24.95" customHeight="1" x14ac:dyDescent="0.3">
      <c r="A101" s="86"/>
      <c r="B101" s="87" t="s">
        <v>55</v>
      </c>
      <c r="C101" s="88">
        <v>70</v>
      </c>
      <c r="D101" s="90">
        <v>0.48719999999999997</v>
      </c>
      <c r="E101" s="90">
        <v>6.9599999999999995E-2</v>
      </c>
      <c r="F101" s="90">
        <v>1.3223999999999998</v>
      </c>
      <c r="G101" s="90">
        <f>F101*4+E101*9+D101*4</f>
        <v>7.8647999999999989</v>
      </c>
      <c r="H101" s="90">
        <v>2.3199999999999998E-2</v>
      </c>
      <c r="I101" s="90">
        <v>1.1599999999999999E-2</v>
      </c>
      <c r="J101" s="90">
        <v>3.4103999999999997</v>
      </c>
      <c r="K101" s="90">
        <v>0</v>
      </c>
      <c r="L101" s="90">
        <v>6.9599999999999995E-2</v>
      </c>
      <c r="M101" s="90">
        <v>11.831999999999999</v>
      </c>
      <c r="N101" s="90">
        <v>20.88</v>
      </c>
      <c r="O101" s="90">
        <v>9.7439999999999998</v>
      </c>
      <c r="P101" s="90">
        <v>0.34799999999999998</v>
      </c>
      <c r="Q101" s="90">
        <v>0.11899999999999999</v>
      </c>
      <c r="R101" s="90">
        <v>0</v>
      </c>
      <c r="S101" s="51"/>
    </row>
    <row r="102" spans="1:38" s="13" customFormat="1" ht="24.95" customHeight="1" x14ac:dyDescent="0.3">
      <c r="A102" s="86">
        <v>297</v>
      </c>
      <c r="B102" s="87" t="s">
        <v>28</v>
      </c>
      <c r="C102" s="88">
        <v>65</v>
      </c>
      <c r="D102" s="90">
        <v>6.86</v>
      </c>
      <c r="E102" s="90">
        <v>10.24</v>
      </c>
      <c r="F102" s="90">
        <v>4.05</v>
      </c>
      <c r="G102" s="90">
        <f t="shared" ref="G102:G107" si="18">F102*4+E102*9+D102*4</f>
        <v>135.80000000000001</v>
      </c>
      <c r="H102" s="90">
        <v>0.02</v>
      </c>
      <c r="I102" s="90">
        <v>0.06</v>
      </c>
      <c r="J102" s="90">
        <v>0.51</v>
      </c>
      <c r="K102" s="90">
        <v>0.39</v>
      </c>
      <c r="L102" s="90">
        <v>2.4049999999999998</v>
      </c>
      <c r="M102" s="90">
        <v>24.21</v>
      </c>
      <c r="N102" s="90">
        <v>53.55</v>
      </c>
      <c r="O102" s="90">
        <v>7.21</v>
      </c>
      <c r="P102" s="90">
        <v>0.56999999999999995</v>
      </c>
      <c r="Q102" s="90">
        <v>1.99</v>
      </c>
      <c r="R102" s="90">
        <v>0.02</v>
      </c>
      <c r="S102" s="5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56"/>
    </row>
    <row r="103" spans="1:38" s="13" customFormat="1" ht="24.95" customHeight="1" x14ac:dyDescent="0.3">
      <c r="A103" s="109">
        <v>203</v>
      </c>
      <c r="B103" s="84" t="s">
        <v>7</v>
      </c>
      <c r="C103" s="85">
        <v>110</v>
      </c>
      <c r="D103" s="92">
        <v>4.1399999999999997</v>
      </c>
      <c r="E103" s="92">
        <v>5</v>
      </c>
      <c r="F103" s="92">
        <v>23.4</v>
      </c>
      <c r="G103" s="90">
        <f t="shared" si="18"/>
        <v>155.16</v>
      </c>
      <c r="H103" s="92">
        <v>0.04</v>
      </c>
      <c r="I103" s="92">
        <v>8.0000000000000002E-3</v>
      </c>
      <c r="J103" s="92">
        <v>0</v>
      </c>
      <c r="K103" s="92">
        <v>0</v>
      </c>
      <c r="L103" s="92">
        <v>0.56999999999999995</v>
      </c>
      <c r="M103" s="92">
        <v>8.1999999999999993</v>
      </c>
      <c r="N103" s="92">
        <v>27.2</v>
      </c>
      <c r="O103" s="92">
        <v>6.32</v>
      </c>
      <c r="P103" s="92">
        <v>0.62</v>
      </c>
      <c r="Q103" s="90">
        <v>0</v>
      </c>
      <c r="R103" s="90">
        <v>0</v>
      </c>
      <c r="S103" s="5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56"/>
    </row>
    <row r="104" spans="1:38" s="13" customFormat="1" ht="24.95" customHeight="1" x14ac:dyDescent="0.3">
      <c r="A104" s="86">
        <v>379</v>
      </c>
      <c r="B104" s="87" t="s">
        <v>19</v>
      </c>
      <c r="C104" s="88">
        <v>200</v>
      </c>
      <c r="D104" s="90">
        <v>2.9</v>
      </c>
      <c r="E104" s="90">
        <v>2.5</v>
      </c>
      <c r="F104" s="90">
        <v>14.7</v>
      </c>
      <c r="G104" s="90">
        <f t="shared" si="18"/>
        <v>92.899999999999991</v>
      </c>
      <c r="H104" s="90">
        <v>0.02</v>
      </c>
      <c r="I104" s="90">
        <v>0.13</v>
      </c>
      <c r="J104" s="90">
        <v>0.6</v>
      </c>
      <c r="K104" s="90">
        <v>0.1</v>
      </c>
      <c r="L104" s="90">
        <v>0.1</v>
      </c>
      <c r="M104" s="90">
        <v>120.3</v>
      </c>
      <c r="N104" s="90">
        <v>90</v>
      </c>
      <c r="O104" s="90">
        <v>14</v>
      </c>
      <c r="P104" s="90">
        <v>0.13</v>
      </c>
      <c r="Q104" s="90">
        <v>0.4</v>
      </c>
      <c r="R104" s="90">
        <v>0</v>
      </c>
      <c r="S104" s="5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56"/>
    </row>
    <row r="105" spans="1:38" s="13" customFormat="1" ht="24.95" customHeight="1" x14ac:dyDescent="0.3">
      <c r="A105" s="86"/>
      <c r="B105" s="87" t="s">
        <v>59</v>
      </c>
      <c r="C105" s="88">
        <v>25</v>
      </c>
      <c r="D105" s="90">
        <v>1.6625000000000001</v>
      </c>
      <c r="E105" s="90">
        <v>0.3</v>
      </c>
      <c r="F105" s="90">
        <v>10.462499999999999</v>
      </c>
      <c r="G105" s="90">
        <f t="shared" si="18"/>
        <v>51.199999999999996</v>
      </c>
      <c r="H105" s="90">
        <v>0.13124999999999998</v>
      </c>
      <c r="I105" s="90">
        <v>8.7499999999999981E-2</v>
      </c>
      <c r="J105" s="90">
        <v>0.17499999999999996</v>
      </c>
      <c r="K105" s="90">
        <v>0</v>
      </c>
      <c r="L105" s="90">
        <v>0.13124999999999998</v>
      </c>
      <c r="M105" s="90">
        <v>31.937499999999996</v>
      </c>
      <c r="N105" s="90">
        <v>54.6875</v>
      </c>
      <c r="O105" s="90">
        <v>17.5</v>
      </c>
      <c r="P105" s="90">
        <v>1.2249999999999999</v>
      </c>
      <c r="Q105" s="90">
        <v>0.3</v>
      </c>
      <c r="R105" s="90">
        <v>0.02</v>
      </c>
      <c r="S105" s="5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56"/>
    </row>
    <row r="106" spans="1:38" s="13" customFormat="1" ht="24.95" customHeight="1" x14ac:dyDescent="0.3">
      <c r="A106" s="86"/>
      <c r="B106" s="87" t="s">
        <v>3</v>
      </c>
      <c r="C106" s="88">
        <v>40</v>
      </c>
      <c r="D106" s="90">
        <f>1.35*2</f>
        <v>2.7</v>
      </c>
      <c r="E106" s="90">
        <f>0.172*2</f>
        <v>0.34399999999999997</v>
      </c>
      <c r="F106" s="90">
        <f>10.03*2</f>
        <v>20.059999999999999</v>
      </c>
      <c r="G106" s="90">
        <f t="shared" si="18"/>
        <v>94.135999999999996</v>
      </c>
      <c r="H106" s="90">
        <v>2.4E-2</v>
      </c>
      <c r="I106" s="90">
        <v>5.0000000000000001E-3</v>
      </c>
      <c r="J106" s="90">
        <v>0</v>
      </c>
      <c r="K106" s="90">
        <v>0</v>
      </c>
      <c r="L106" s="90">
        <v>0.42</v>
      </c>
      <c r="M106" s="90">
        <v>8</v>
      </c>
      <c r="N106" s="90">
        <v>26</v>
      </c>
      <c r="O106" s="90">
        <v>5.6</v>
      </c>
      <c r="P106" s="90">
        <v>0.4</v>
      </c>
      <c r="Q106" s="90">
        <v>0.3</v>
      </c>
      <c r="R106" s="90">
        <v>0</v>
      </c>
      <c r="S106" s="5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56"/>
    </row>
    <row r="107" spans="1:38" s="13" customFormat="1" ht="24.95" customHeight="1" x14ac:dyDescent="0.3">
      <c r="A107" s="86">
        <v>368</v>
      </c>
      <c r="B107" s="87" t="s">
        <v>75</v>
      </c>
      <c r="C107" s="88">
        <v>120</v>
      </c>
      <c r="D107" s="92">
        <f>0.9*1.2</f>
        <v>1.08</v>
      </c>
      <c r="E107" s="92">
        <f>0.1*1.2</f>
        <v>0.12</v>
      </c>
      <c r="F107" s="92">
        <f>9.5*1.2</f>
        <v>11.4</v>
      </c>
      <c r="G107" s="90">
        <f t="shared" si="18"/>
        <v>51</v>
      </c>
      <c r="H107" s="92">
        <v>0.04</v>
      </c>
      <c r="I107" s="92">
        <v>0.01</v>
      </c>
      <c r="J107" s="92">
        <v>5</v>
      </c>
      <c r="K107" s="92">
        <v>0</v>
      </c>
      <c r="L107" s="92">
        <v>0.33</v>
      </c>
      <c r="M107" s="92">
        <v>25</v>
      </c>
      <c r="N107" s="92">
        <v>18.3</v>
      </c>
      <c r="O107" s="92">
        <v>14.16</v>
      </c>
      <c r="P107" s="92">
        <v>0.5</v>
      </c>
      <c r="Q107" s="90">
        <v>0.48</v>
      </c>
      <c r="R107" s="90">
        <v>1.0000000000000001E-5</v>
      </c>
      <c r="S107" s="5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56"/>
    </row>
    <row r="108" spans="1:38" ht="24.95" customHeight="1" x14ac:dyDescent="0.3">
      <c r="A108" s="86"/>
      <c r="B108" s="87"/>
      <c r="C108" s="87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51"/>
    </row>
    <row r="109" spans="1:38" s="22" customFormat="1" ht="24.95" customHeight="1" x14ac:dyDescent="0.3">
      <c r="A109" s="103"/>
      <c r="B109" s="104" t="s">
        <v>5</v>
      </c>
      <c r="C109" s="93">
        <f>SUM(C101:C107)</f>
        <v>630</v>
      </c>
      <c r="D109" s="93">
        <f t="shared" ref="D109:R109" si="19">SUM(D101:D107)</f>
        <v>19.829700000000003</v>
      </c>
      <c r="E109" s="93">
        <f t="shared" si="19"/>
        <v>18.573600000000003</v>
      </c>
      <c r="F109" s="93">
        <f t="shared" si="19"/>
        <v>85.394899999999993</v>
      </c>
      <c r="G109" s="93">
        <f t="shared" si="19"/>
        <v>588.06079999999997</v>
      </c>
      <c r="H109" s="93">
        <f t="shared" si="19"/>
        <v>0.29844999999999999</v>
      </c>
      <c r="I109" s="93">
        <f t="shared" si="19"/>
        <v>0.31209999999999999</v>
      </c>
      <c r="J109" s="93">
        <f t="shared" si="19"/>
        <v>9.6953999999999994</v>
      </c>
      <c r="K109" s="93">
        <f t="shared" si="19"/>
        <v>0.49</v>
      </c>
      <c r="L109" s="93">
        <f t="shared" si="19"/>
        <v>4.0258499999999993</v>
      </c>
      <c r="M109" s="93">
        <f t="shared" si="19"/>
        <v>229.4795</v>
      </c>
      <c r="N109" s="93">
        <f t="shared" si="19"/>
        <v>290.61750000000001</v>
      </c>
      <c r="O109" s="93">
        <f t="shared" si="19"/>
        <v>74.534000000000006</v>
      </c>
      <c r="P109" s="93">
        <f t="shared" si="19"/>
        <v>3.7929999999999997</v>
      </c>
      <c r="Q109" s="93">
        <f t="shared" si="19"/>
        <v>3.5889999999999995</v>
      </c>
      <c r="R109" s="93">
        <f t="shared" si="19"/>
        <v>4.0010000000000004E-2</v>
      </c>
      <c r="S109" s="5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59"/>
    </row>
    <row r="110" spans="1:38" ht="24.95" customHeight="1" x14ac:dyDescent="0.3">
      <c r="A110" s="116"/>
      <c r="B110" s="94" t="s">
        <v>37</v>
      </c>
      <c r="C110" s="94"/>
      <c r="D110" s="95">
        <v>19.25</v>
      </c>
      <c r="E110" s="95">
        <v>19.75</v>
      </c>
      <c r="F110" s="95">
        <v>83.75</v>
      </c>
      <c r="G110" s="95">
        <v>587.5</v>
      </c>
      <c r="H110" s="95">
        <v>0.3</v>
      </c>
      <c r="I110" s="95">
        <v>0.35</v>
      </c>
      <c r="J110" s="95">
        <v>15</v>
      </c>
      <c r="K110" s="95">
        <v>0.17499999999999999</v>
      </c>
      <c r="L110" s="95">
        <v>2.5</v>
      </c>
      <c r="M110" s="95">
        <v>275</v>
      </c>
      <c r="N110" s="95">
        <v>412.5</v>
      </c>
      <c r="O110" s="95">
        <v>62.5</v>
      </c>
      <c r="P110" s="95">
        <v>3</v>
      </c>
      <c r="Q110" s="95">
        <v>2.5</v>
      </c>
      <c r="R110" s="95">
        <v>2.5000000000000001E-2</v>
      </c>
      <c r="S110" s="51"/>
    </row>
    <row r="111" spans="1:38" ht="35.25" customHeight="1" x14ac:dyDescent="0.3">
      <c r="A111" s="116"/>
      <c r="B111" s="94"/>
      <c r="C111" s="16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51"/>
    </row>
    <row r="112" spans="1:38" s="8" customFormat="1" ht="24.95" customHeight="1" x14ac:dyDescent="0.3">
      <c r="A112" s="116"/>
      <c r="B112" s="117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S112" s="5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0"/>
    </row>
    <row r="113" spans="1:38" ht="24.95" customHeight="1" x14ac:dyDescent="0.3">
      <c r="A113" s="118"/>
      <c r="B113" s="119"/>
      <c r="D113" s="127" t="s">
        <v>65</v>
      </c>
      <c r="E113" s="127"/>
      <c r="F113" s="127"/>
      <c r="G113" s="128" t="s">
        <v>66</v>
      </c>
      <c r="H113" s="133" t="s">
        <v>67</v>
      </c>
      <c r="I113" s="133"/>
      <c r="J113" s="133"/>
      <c r="K113" s="133"/>
      <c r="L113" s="133"/>
      <c r="M113" s="133" t="s">
        <v>64</v>
      </c>
      <c r="N113" s="133"/>
      <c r="O113" s="133"/>
      <c r="P113" s="133"/>
      <c r="Q113" s="81"/>
      <c r="R113" s="27"/>
      <c r="S113" s="30"/>
    </row>
    <row r="114" spans="1:38" s="8" customFormat="1" ht="43.5" customHeight="1" x14ac:dyDescent="0.3">
      <c r="A114" s="118"/>
      <c r="B114" s="96"/>
      <c r="D114" s="28" t="s">
        <v>0</v>
      </c>
      <c r="E114" s="28" t="s">
        <v>1</v>
      </c>
      <c r="F114" s="28" t="s">
        <v>2</v>
      </c>
      <c r="G114" s="129"/>
      <c r="H114" s="81" t="s">
        <v>10</v>
      </c>
      <c r="I114" s="81" t="s">
        <v>14</v>
      </c>
      <c r="J114" s="81" t="s">
        <v>11</v>
      </c>
      <c r="K114" s="81" t="s">
        <v>12</v>
      </c>
      <c r="L114" s="81" t="s">
        <v>13</v>
      </c>
      <c r="M114" s="28" t="s">
        <v>15</v>
      </c>
      <c r="N114" s="28" t="s">
        <v>16</v>
      </c>
      <c r="O114" s="28" t="s">
        <v>17</v>
      </c>
      <c r="P114" s="28" t="s">
        <v>18</v>
      </c>
      <c r="Q114" s="28" t="s">
        <v>39</v>
      </c>
      <c r="R114" s="28" t="s">
        <v>38</v>
      </c>
      <c r="S114" s="54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0"/>
    </row>
    <row r="115" spans="1:38" s="13" customFormat="1" ht="24.95" customHeight="1" x14ac:dyDescent="0.3">
      <c r="A115" s="118"/>
      <c r="B115" s="96" t="s">
        <v>41</v>
      </c>
      <c r="D115" s="96">
        <v>77</v>
      </c>
      <c r="E115" s="96">
        <v>79</v>
      </c>
      <c r="F115" s="96">
        <v>335</v>
      </c>
      <c r="G115" s="96">
        <v>2350</v>
      </c>
      <c r="H115" s="96">
        <v>1.2</v>
      </c>
      <c r="I115" s="96">
        <v>1.4</v>
      </c>
      <c r="J115" s="96">
        <v>60</v>
      </c>
      <c r="K115" s="96">
        <v>0.7</v>
      </c>
      <c r="L115" s="96">
        <v>10</v>
      </c>
      <c r="M115" s="96">
        <v>1100</v>
      </c>
      <c r="N115" s="96">
        <v>1650</v>
      </c>
      <c r="O115" s="96">
        <v>250</v>
      </c>
      <c r="P115" s="96">
        <v>12</v>
      </c>
      <c r="Q115" s="96">
        <v>10</v>
      </c>
      <c r="R115" s="96">
        <v>0.1</v>
      </c>
      <c r="S115" s="30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56"/>
    </row>
    <row r="116" spans="1:38" s="13" customFormat="1" ht="24.95" customHeight="1" x14ac:dyDescent="0.3">
      <c r="A116" s="118"/>
      <c r="B116" s="99" t="s">
        <v>36</v>
      </c>
      <c r="C116" s="25"/>
      <c r="D116" s="99">
        <f>D115*0.25</f>
        <v>19.25</v>
      </c>
      <c r="E116" s="99">
        <f t="shared" ref="E116:R116" si="20">E115*0.25</f>
        <v>19.75</v>
      </c>
      <c r="F116" s="99">
        <f t="shared" si="20"/>
        <v>83.75</v>
      </c>
      <c r="G116" s="99">
        <f t="shared" si="20"/>
        <v>587.5</v>
      </c>
      <c r="H116" s="99">
        <f t="shared" si="20"/>
        <v>0.3</v>
      </c>
      <c r="I116" s="99">
        <f t="shared" si="20"/>
        <v>0.35</v>
      </c>
      <c r="J116" s="99">
        <f t="shared" si="20"/>
        <v>15</v>
      </c>
      <c r="K116" s="99">
        <f t="shared" si="20"/>
        <v>0.17499999999999999</v>
      </c>
      <c r="L116" s="99">
        <f t="shared" si="20"/>
        <v>2.5</v>
      </c>
      <c r="M116" s="99">
        <f t="shared" si="20"/>
        <v>275</v>
      </c>
      <c r="N116" s="99">
        <f t="shared" si="20"/>
        <v>412.5</v>
      </c>
      <c r="O116" s="99">
        <f t="shared" si="20"/>
        <v>62.5</v>
      </c>
      <c r="P116" s="99">
        <f t="shared" si="20"/>
        <v>3</v>
      </c>
      <c r="Q116" s="99">
        <f t="shared" si="20"/>
        <v>2.5</v>
      </c>
      <c r="R116" s="99">
        <f t="shared" si="20"/>
        <v>2.5000000000000001E-2</v>
      </c>
      <c r="S116" s="5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56"/>
    </row>
    <row r="117" spans="1:38" s="13" customFormat="1" ht="24.95" customHeight="1" x14ac:dyDescent="0.3">
      <c r="A117" s="118"/>
      <c r="B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5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56"/>
    </row>
    <row r="118" spans="1:38" s="19" customFormat="1" ht="24.95" customHeight="1" x14ac:dyDescent="0.3">
      <c r="A118" s="120"/>
      <c r="B118" s="121" t="s">
        <v>40</v>
      </c>
      <c r="C118" s="24"/>
      <c r="D118" s="100">
        <f t="shared" ref="D118:R118" si="21">(D109+D97+D88+D76+D64+D53+D43+D33+D22+D12)/10</f>
        <v>21.430028509340222</v>
      </c>
      <c r="E118" s="100">
        <f t="shared" si="21"/>
        <v>19.483278253376845</v>
      </c>
      <c r="F118" s="100">
        <f t="shared" si="21"/>
        <v>82.874652266016255</v>
      </c>
      <c r="G118" s="100">
        <f t="shared" si="21"/>
        <v>604.94782738181743</v>
      </c>
      <c r="H118" s="100">
        <f t="shared" si="21"/>
        <v>0.37272372536956205</v>
      </c>
      <c r="I118" s="100">
        <f t="shared" si="21"/>
        <v>0.49380872748650495</v>
      </c>
      <c r="J118" s="100">
        <f t="shared" si="21"/>
        <v>19.162712792833162</v>
      </c>
      <c r="K118" s="100">
        <f t="shared" si="21"/>
        <v>4.4041000000000006</v>
      </c>
      <c r="L118" s="100">
        <f t="shared" si="21"/>
        <v>4.8267726731989207</v>
      </c>
      <c r="M118" s="100">
        <f t="shared" si="21"/>
        <v>261.10706039029969</v>
      </c>
      <c r="N118" s="100">
        <f t="shared" si="21"/>
        <v>376.74153689323714</v>
      </c>
      <c r="O118" s="100">
        <f t="shared" si="21"/>
        <v>110.81053275342467</v>
      </c>
      <c r="P118" s="100">
        <f t="shared" si="21"/>
        <v>10.798469776900088</v>
      </c>
      <c r="Q118" s="100">
        <f t="shared" si="21"/>
        <v>3.3826999999999998</v>
      </c>
      <c r="R118" s="100">
        <f t="shared" si="21"/>
        <v>3.9103000000000006E-2</v>
      </c>
      <c r="S118" s="53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58"/>
    </row>
    <row r="119" spans="1:38" s="22" customFormat="1" ht="15.75" customHeight="1" x14ac:dyDescent="0.25">
      <c r="A119" s="27"/>
      <c r="B119" s="2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5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59"/>
    </row>
    <row r="120" spans="1:38" s="71" customFormat="1" ht="15.75" customHeight="1" x14ac:dyDescent="0.25">
      <c r="A120" s="66"/>
      <c r="B120" s="67"/>
      <c r="C120" s="29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9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70"/>
    </row>
    <row r="121" spans="1:38" s="61" customFormat="1" ht="15.75" customHeight="1" x14ac:dyDescent="0.25">
      <c r="A121" s="79"/>
      <c r="B121" s="80"/>
    </row>
    <row r="122" spans="1:38" s="61" customFormat="1" ht="15.75" customHeight="1" x14ac:dyDescent="0.25">
      <c r="A122" s="79"/>
      <c r="B122" s="80"/>
    </row>
    <row r="123" spans="1:38" s="61" customFormat="1" ht="15.75" customHeight="1" x14ac:dyDescent="0.25">
      <c r="A123" s="79"/>
      <c r="B123" s="80"/>
    </row>
    <row r="124" spans="1:38" s="61" customFormat="1" ht="15.75" customHeight="1" x14ac:dyDescent="0.25">
      <c r="A124" s="79"/>
      <c r="B124" s="80"/>
    </row>
    <row r="125" spans="1:38" s="61" customFormat="1" ht="15.75" customHeight="1" x14ac:dyDescent="0.25">
      <c r="A125" s="79"/>
      <c r="B125" s="80"/>
    </row>
    <row r="126" spans="1:38" s="61" customFormat="1" ht="15.75" customHeight="1" x14ac:dyDescent="0.25">
      <c r="A126" s="79"/>
      <c r="B126" s="80"/>
    </row>
    <row r="127" spans="1:38" s="61" customFormat="1" ht="15.75" customHeight="1" x14ac:dyDescent="0.25">
      <c r="A127" s="79"/>
      <c r="B127" s="80"/>
    </row>
    <row r="128" spans="1:38" s="61" customFormat="1" ht="15.75" customHeight="1" x14ac:dyDescent="0.25">
      <c r="A128" s="79"/>
      <c r="B128" s="80"/>
    </row>
    <row r="129" spans="1:2" s="61" customFormat="1" ht="15.75" customHeight="1" x14ac:dyDescent="0.25">
      <c r="A129" s="79"/>
      <c r="B129" s="80"/>
    </row>
    <row r="130" spans="1:2" s="61" customFormat="1" ht="15.75" customHeight="1" x14ac:dyDescent="0.25">
      <c r="A130" s="79"/>
      <c r="B130" s="80"/>
    </row>
    <row r="131" spans="1:2" s="61" customFormat="1" ht="15.75" customHeight="1" x14ac:dyDescent="0.25">
      <c r="A131" s="79"/>
      <c r="B131" s="80"/>
    </row>
    <row r="132" spans="1:2" s="61" customFormat="1" ht="15.75" customHeight="1" x14ac:dyDescent="0.25">
      <c r="A132" s="79"/>
      <c r="B132" s="80"/>
    </row>
    <row r="133" spans="1:2" s="61" customFormat="1" ht="15.75" customHeight="1" x14ac:dyDescent="0.25">
      <c r="A133" s="79"/>
      <c r="B133" s="80"/>
    </row>
    <row r="134" spans="1:2" s="61" customFormat="1" ht="15.75" customHeight="1" x14ac:dyDescent="0.25">
      <c r="A134" s="79"/>
      <c r="B134" s="80"/>
    </row>
    <row r="135" spans="1:2" s="61" customFormat="1" ht="15.75" customHeight="1" x14ac:dyDescent="0.25">
      <c r="A135" s="79"/>
      <c r="B135" s="80"/>
    </row>
    <row r="136" spans="1:2" s="61" customFormat="1" ht="15.75" customHeight="1" x14ac:dyDescent="0.25">
      <c r="A136" s="79"/>
      <c r="B136" s="80"/>
    </row>
    <row r="137" spans="1:2" s="61" customFormat="1" ht="15.75" customHeight="1" x14ac:dyDescent="0.25">
      <c r="A137" s="79"/>
      <c r="B137" s="80"/>
    </row>
    <row r="138" spans="1:2" s="61" customFormat="1" ht="15.75" customHeight="1" x14ac:dyDescent="0.25">
      <c r="A138" s="79"/>
      <c r="B138" s="80"/>
    </row>
    <row r="139" spans="1:2" s="61" customFormat="1" ht="15.75" customHeight="1" x14ac:dyDescent="0.25">
      <c r="A139" s="79"/>
      <c r="B139" s="80"/>
    </row>
    <row r="140" spans="1:2" s="61" customFormat="1" ht="15.75" customHeight="1" x14ac:dyDescent="0.25">
      <c r="A140" s="79"/>
      <c r="B140" s="80"/>
    </row>
    <row r="141" spans="1:2" s="61" customFormat="1" ht="15.75" customHeight="1" x14ac:dyDescent="0.25">
      <c r="A141" s="79"/>
      <c r="B141" s="80"/>
    </row>
    <row r="142" spans="1:2" s="61" customFormat="1" ht="15.75" customHeight="1" x14ac:dyDescent="0.25">
      <c r="A142" s="79"/>
      <c r="B142" s="80"/>
    </row>
    <row r="143" spans="1:2" s="61" customFormat="1" ht="15.75" customHeight="1" x14ac:dyDescent="0.25">
      <c r="A143" s="79"/>
      <c r="B143" s="80"/>
    </row>
    <row r="144" spans="1:2" s="61" customFormat="1" ht="15.75" customHeight="1" x14ac:dyDescent="0.25">
      <c r="A144" s="79"/>
      <c r="B144" s="80"/>
    </row>
    <row r="145" spans="1:38" s="61" customFormat="1" ht="15.75" customHeight="1" x14ac:dyDescent="0.25">
      <c r="A145" s="79"/>
      <c r="B145" s="80"/>
    </row>
    <row r="146" spans="1:38" s="61" customFormat="1" ht="15.75" customHeight="1" x14ac:dyDescent="0.25">
      <c r="A146" s="79"/>
      <c r="B146" s="80"/>
    </row>
    <row r="147" spans="1:38" s="61" customFormat="1" ht="15.75" customHeight="1" x14ac:dyDescent="0.25">
      <c r="A147" s="79"/>
      <c r="B147" s="80"/>
    </row>
    <row r="148" spans="1:38" s="61" customFormat="1" ht="15.75" customHeight="1" x14ac:dyDescent="0.25">
      <c r="A148" s="79"/>
      <c r="B148" s="80"/>
    </row>
    <row r="149" spans="1:38" s="61" customFormat="1" ht="15.75" customHeight="1" x14ac:dyDescent="0.25">
      <c r="A149" s="79"/>
      <c r="B149" s="80"/>
    </row>
    <row r="150" spans="1:38" s="61" customFormat="1" ht="15.75" customHeight="1" x14ac:dyDescent="0.25">
      <c r="A150" s="79"/>
      <c r="B150" s="80"/>
    </row>
    <row r="151" spans="1:38" s="78" customFormat="1" ht="15.75" customHeight="1" x14ac:dyDescent="0.25">
      <c r="A151" s="79"/>
      <c r="B151" s="80"/>
      <c r="C151" s="61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77"/>
    </row>
    <row r="152" spans="1:38" ht="15.75" customHeight="1" x14ac:dyDescent="0.25">
      <c r="A152" s="79"/>
      <c r="B152" s="80"/>
      <c r="C152" s="61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</row>
    <row r="153" spans="1:38" ht="15.75" customHeight="1" x14ac:dyDescent="0.25">
      <c r="A153" s="79"/>
      <c r="B153" s="80"/>
      <c r="C153" s="61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</row>
    <row r="154" spans="1:38" ht="15.75" customHeight="1" x14ac:dyDescent="0.25">
      <c r="A154" s="79"/>
      <c r="B154" s="80"/>
      <c r="C154" s="61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</row>
    <row r="155" spans="1:38" ht="15.75" customHeight="1" x14ac:dyDescent="0.25">
      <c r="A155" s="79"/>
      <c r="B155" s="80"/>
      <c r="C155" s="61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</row>
    <row r="156" spans="1:38" ht="15.75" customHeight="1" x14ac:dyDescent="0.25">
      <c r="A156" s="79"/>
      <c r="B156" s="80"/>
      <c r="C156" s="61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</row>
    <row r="157" spans="1:38" ht="15.75" customHeight="1" x14ac:dyDescent="0.25">
      <c r="A157" s="79"/>
      <c r="B157" s="80"/>
      <c r="C157" s="61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</row>
    <row r="158" spans="1:38" ht="15.75" customHeight="1" x14ac:dyDescent="0.25">
      <c r="A158" s="79"/>
      <c r="B158" s="80"/>
      <c r="C158" s="61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</row>
    <row r="159" spans="1:38" ht="15.75" customHeight="1" x14ac:dyDescent="0.25">
      <c r="A159" s="79"/>
      <c r="B159" s="80"/>
      <c r="C159" s="61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</row>
    <row r="160" spans="1:38" ht="15.75" customHeight="1" x14ac:dyDescent="0.25">
      <c r="A160" s="79"/>
      <c r="B160" s="80"/>
      <c r="C160" s="61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</row>
    <row r="161" spans="1:19" ht="15.75" customHeight="1" x14ac:dyDescent="0.25">
      <c r="A161" s="72"/>
      <c r="B161" s="73"/>
      <c r="C161" s="74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6"/>
    </row>
    <row r="162" spans="1:19" ht="15.75" customHeight="1" x14ac:dyDescent="0.25"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51"/>
    </row>
    <row r="163" spans="1:19" ht="15.75" customHeight="1" x14ac:dyDescent="0.25">
      <c r="A163" s="36"/>
      <c r="B163" s="35"/>
      <c r="C163" s="2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51"/>
    </row>
    <row r="164" spans="1:19" ht="15.75" customHeight="1" x14ac:dyDescent="0.25">
      <c r="A164" s="33"/>
      <c r="B164" s="34"/>
      <c r="C164" s="1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51"/>
    </row>
    <row r="165" spans="1:19" ht="15.75" customHeight="1" x14ac:dyDescent="0.25">
      <c r="A165" s="33"/>
      <c r="B165" s="34"/>
      <c r="C165" s="1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51"/>
    </row>
    <row r="166" spans="1:19" ht="15.75" customHeight="1" x14ac:dyDescent="0.25">
      <c r="A166" s="37"/>
      <c r="B166" s="34"/>
      <c r="C166" s="1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51"/>
    </row>
    <row r="167" spans="1:19" ht="15.75" customHeight="1" x14ac:dyDescent="0.25">
      <c r="A167" s="38"/>
      <c r="B167" s="34"/>
      <c r="C167" s="1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51"/>
    </row>
    <row r="168" spans="1:19" ht="15.75" customHeight="1" x14ac:dyDescent="0.25">
      <c r="A168" s="33"/>
      <c r="B168" s="34"/>
      <c r="C168" s="1"/>
      <c r="D168" s="15"/>
      <c r="E168" s="15"/>
      <c r="F168" s="15"/>
      <c r="G168" s="13"/>
      <c r="H168" s="15"/>
      <c r="I168" s="15"/>
      <c r="J168" s="15"/>
      <c r="K168" s="15"/>
      <c r="L168" s="15"/>
      <c r="M168" s="15"/>
      <c r="N168" s="15"/>
      <c r="O168" s="15"/>
      <c r="P168" s="15"/>
      <c r="Q168" s="13"/>
      <c r="R168" s="13"/>
      <c r="S168" s="51"/>
    </row>
    <row r="169" spans="1:19" ht="15.75" customHeight="1" x14ac:dyDescent="0.25"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51"/>
    </row>
    <row r="170" spans="1:19" ht="15.75" customHeight="1" x14ac:dyDescent="0.25"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51"/>
    </row>
    <row r="171" spans="1:19" ht="15.75" customHeight="1" x14ac:dyDescent="0.25"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51"/>
    </row>
  </sheetData>
  <mergeCells count="18">
    <mergeCell ref="G113:G114"/>
    <mergeCell ref="H113:L113"/>
    <mergeCell ref="M113:P113"/>
    <mergeCell ref="D113:F113"/>
    <mergeCell ref="A78:B78"/>
    <mergeCell ref="A90:B90"/>
    <mergeCell ref="A100:B100"/>
    <mergeCell ref="A55:B55"/>
    <mergeCell ref="A67:B67"/>
    <mergeCell ref="A45:B45"/>
    <mergeCell ref="M4:R4"/>
    <mergeCell ref="D4:F4"/>
    <mergeCell ref="G4:G5"/>
    <mergeCell ref="H4:L4"/>
    <mergeCell ref="A5:B5"/>
    <mergeCell ref="A14:B14"/>
    <mergeCell ref="A24:B24"/>
    <mergeCell ref="A35:B35"/>
  </mergeCells>
  <pageMargins left="0.62992125984251968" right="0.23622047244094491" top="0.74803149606299213" bottom="0.74803149606299213" header="0.31496062992125984" footer="0.31496062992125984"/>
  <pageSetup paperSize="9" scale="6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S4" sqref="S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лето</vt:lpstr>
      <vt:lpstr>титульный 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2020-09-16T17:50:07Z</dcterms:modified>
</cp:coreProperties>
</file>